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15" yWindow="-15" windowWidth="10320" windowHeight="8160"/>
  </bookViews>
  <sheets>
    <sheet name="Introduction" sheetId="1" r:id="rId1"/>
    <sheet name="Statement" sheetId="2" r:id="rId2"/>
    <sheet name="Form 16" sheetId="3" state="hidden" r:id="rId3"/>
    <sheet name="Tax (Old Scheme)" sheetId="4" r:id="rId4"/>
    <sheet name="Tax (New Scheme)" sheetId="5" r:id="rId5"/>
    <sheet name="Form16" sheetId="6" state="hidden" r:id="rId6"/>
    <sheet name="10E Statement" sheetId="7" state="hidden" r:id="rId7"/>
    <sheet name="Form 10E" sheetId="8" state="hidden" r:id="rId8"/>
  </sheets>
  <calcPr calcId="144525"/>
</workbook>
</file>

<file path=xl/calcChain.xml><?xml version="1.0" encoding="utf-8"?>
<calcChain xmlns="http://schemas.openxmlformats.org/spreadsheetml/2006/main">
  <c r="J17" i="4" l="1"/>
  <c r="D73" i="1" l="1"/>
  <c r="E3" i="5" l="1"/>
  <c r="E4" i="5"/>
  <c r="E5" i="5"/>
  <c r="E6" i="5"/>
  <c r="J17" i="5"/>
  <c r="K6" i="2" l="1"/>
  <c r="R6" i="2"/>
  <c r="R7" i="2" s="1"/>
  <c r="R8" i="2" s="1"/>
  <c r="R9" i="2" s="1"/>
  <c r="R10" i="2" s="1"/>
  <c r="R11" i="2" s="1"/>
  <c r="R12" i="2" s="1"/>
  <c r="R13" i="2" s="1"/>
  <c r="R14" i="2" s="1"/>
  <c r="M6" i="2"/>
  <c r="M7" i="2" s="1"/>
  <c r="M8" i="2" s="1"/>
  <c r="M9" i="2" s="1"/>
  <c r="M10" i="2" s="1"/>
  <c r="M11" i="2" s="1"/>
  <c r="M12" i="2" s="1"/>
  <c r="M13" i="2" s="1"/>
  <c r="M14" i="2" s="1"/>
  <c r="M15" i="2" s="1"/>
  <c r="M16" i="2" s="1"/>
  <c r="M17" i="2" s="1"/>
  <c r="C48" i="8"/>
  <c r="C47" i="8"/>
  <c r="D39" i="8"/>
  <c r="G11" i="8"/>
  <c r="G10" i="8"/>
  <c r="G8" i="8"/>
  <c r="G7" i="8"/>
  <c r="C38" i="7"/>
  <c r="U38" i="7" s="1"/>
  <c r="V38" i="7" s="1"/>
  <c r="B38" i="7"/>
  <c r="E103" i="8" s="1"/>
  <c r="C37" i="7"/>
  <c r="B37" i="7"/>
  <c r="C36" i="7"/>
  <c r="B36" i="7"/>
  <c r="Q35" i="7"/>
  <c r="R35" i="7" s="1"/>
  <c r="C35" i="7"/>
  <c r="B35" i="7"/>
  <c r="S34" i="7"/>
  <c r="T34" i="7" s="1"/>
  <c r="C34" i="7"/>
  <c r="U34" i="7" s="1"/>
  <c r="V34" i="7" s="1"/>
  <c r="B34" i="7"/>
  <c r="C33" i="7"/>
  <c r="Q33" i="7" s="1"/>
  <c r="R33" i="7" s="1"/>
  <c r="B33" i="7"/>
  <c r="C32" i="7"/>
  <c r="P32" i="7" s="1"/>
  <c r="B32" i="7"/>
  <c r="E97" i="8" s="1"/>
  <c r="C31" i="7"/>
  <c r="D96" i="8" s="1"/>
  <c r="B31" i="7"/>
  <c r="Y30" i="7"/>
  <c r="P30" i="7"/>
  <c r="D30" i="7"/>
  <c r="C30" i="7"/>
  <c r="B30" i="7"/>
  <c r="E95" i="8" s="1"/>
  <c r="U29" i="7"/>
  <c r="V29" i="7" s="1"/>
  <c r="Q29" i="7"/>
  <c r="R29" i="7" s="1"/>
  <c r="C29" i="7"/>
  <c r="D94" i="8" s="1"/>
  <c r="B29" i="7"/>
  <c r="P28" i="7"/>
  <c r="C28" i="7"/>
  <c r="Y28" i="7" s="1"/>
  <c r="B28" i="7"/>
  <c r="E93" i="8" s="1"/>
  <c r="U27" i="7"/>
  <c r="V27" i="7" s="1"/>
  <c r="C27" i="7"/>
  <c r="D92" i="8" s="1"/>
  <c r="B27" i="7"/>
  <c r="C26" i="7"/>
  <c r="D91" i="8" s="1"/>
  <c r="B26" i="7"/>
  <c r="U25" i="7"/>
  <c r="V25" i="7" s="1"/>
  <c r="Q25" i="7"/>
  <c r="R25" i="7" s="1"/>
  <c r="C25" i="7"/>
  <c r="B25" i="7"/>
  <c r="Y24" i="7"/>
  <c r="P24" i="7"/>
  <c r="D24" i="7"/>
  <c r="AG24" i="7" s="1"/>
  <c r="AH24" i="7" s="1"/>
  <c r="C24" i="7"/>
  <c r="S24" i="7" s="1"/>
  <c r="T24" i="7" s="1"/>
  <c r="B24" i="7"/>
  <c r="E89" i="8" s="1"/>
  <c r="Y23" i="7"/>
  <c r="C23" i="7"/>
  <c r="D88" i="8" s="1"/>
  <c r="B23" i="7"/>
  <c r="E88" i="8" s="1"/>
  <c r="C22" i="7"/>
  <c r="B22" i="7"/>
  <c r="E87" i="8" s="1"/>
  <c r="S21" i="7"/>
  <c r="T21" i="7" s="1"/>
  <c r="Q21" i="7"/>
  <c r="R21" i="7" s="1"/>
  <c r="P21" i="7"/>
  <c r="C21" i="7"/>
  <c r="D83" i="8" s="1"/>
  <c r="B21" i="7"/>
  <c r="P20" i="7"/>
  <c r="C20" i="7"/>
  <c r="D82" i="8" s="1"/>
  <c r="B20" i="7"/>
  <c r="E82" i="8" s="1"/>
  <c r="U19" i="7"/>
  <c r="V19" i="7" s="1"/>
  <c r="D19" i="7"/>
  <c r="AB19" i="7" s="1"/>
  <c r="C19" i="7"/>
  <c r="D81" i="8" s="1"/>
  <c r="B19" i="7"/>
  <c r="E81" i="8" s="1"/>
  <c r="U18" i="7"/>
  <c r="V18" i="7" s="1"/>
  <c r="D18" i="7"/>
  <c r="C18" i="7"/>
  <c r="D80" i="8" s="1"/>
  <c r="B18" i="7"/>
  <c r="E80" i="8" s="1"/>
  <c r="D17" i="7"/>
  <c r="C17" i="7"/>
  <c r="D79" i="8" s="1"/>
  <c r="B17" i="7"/>
  <c r="E79" i="8" s="1"/>
  <c r="C16" i="7"/>
  <c r="Q16" i="7" s="1"/>
  <c r="R16" i="7" s="1"/>
  <c r="B16" i="7"/>
  <c r="E78" i="8" s="1"/>
  <c r="C15" i="7"/>
  <c r="D77" i="8" s="1"/>
  <c r="B15" i="7"/>
  <c r="AB14" i="7"/>
  <c r="Y14" i="7"/>
  <c r="Q14" i="7"/>
  <c r="R14" i="7" s="1"/>
  <c r="P14" i="7"/>
  <c r="D14" i="7"/>
  <c r="C14" i="7"/>
  <c r="D76" i="8" s="1"/>
  <c r="B14" i="7"/>
  <c r="E76" i="8" s="1"/>
  <c r="C13" i="7"/>
  <c r="D75" i="8" s="1"/>
  <c r="B13" i="7"/>
  <c r="B39" i="7" s="1"/>
  <c r="F10" i="7" s="1"/>
  <c r="Q12" i="7"/>
  <c r="R12" i="7" s="1"/>
  <c r="P12" i="7"/>
  <c r="C12" i="7"/>
  <c r="D74" i="8" s="1"/>
  <c r="B12" i="7"/>
  <c r="E74" i="8" s="1"/>
  <c r="B95" i="6"/>
  <c r="I38" i="6"/>
  <c r="I35" i="6"/>
  <c r="G9" i="6"/>
  <c r="D9" i="6"/>
  <c r="A9" i="6"/>
  <c r="G7" i="6"/>
  <c r="A7" i="6"/>
  <c r="G6" i="6"/>
  <c r="A6" i="6"/>
  <c r="G5" i="6"/>
  <c r="A5" i="6"/>
  <c r="B76" i="5"/>
  <c r="B75" i="5"/>
  <c r="J49" i="5"/>
  <c r="I49" i="5"/>
  <c r="I48" i="5"/>
  <c r="I47" i="5"/>
  <c r="I46" i="5"/>
  <c r="I45" i="5"/>
  <c r="I44" i="5"/>
  <c r="I42" i="5"/>
  <c r="J42" i="5" s="1"/>
  <c r="I41" i="5"/>
  <c r="I40" i="5"/>
  <c r="I38" i="5"/>
  <c r="I37" i="5"/>
  <c r="I36" i="5"/>
  <c r="I35" i="5"/>
  <c r="I34" i="5"/>
  <c r="I33" i="5"/>
  <c r="I32" i="5"/>
  <c r="I31" i="5"/>
  <c r="J26" i="5"/>
  <c r="J62" i="5" s="1"/>
  <c r="J24" i="5"/>
  <c r="J19" i="5"/>
  <c r="G15" i="5"/>
  <c r="J15" i="5" s="1"/>
  <c r="B74" i="4"/>
  <c r="B73" i="4"/>
  <c r="J49" i="4"/>
  <c r="I75" i="6" s="1"/>
  <c r="J48" i="4"/>
  <c r="I74" i="6" s="1"/>
  <c r="I48" i="4"/>
  <c r="J47" i="4"/>
  <c r="I73" i="6" s="1"/>
  <c r="J46" i="4"/>
  <c r="I72" i="6" s="1"/>
  <c r="J45" i="4"/>
  <c r="I71" i="6" s="1"/>
  <c r="I44" i="4"/>
  <c r="J44" i="4" s="1"/>
  <c r="I70" i="6" s="1"/>
  <c r="I42" i="4"/>
  <c r="J42" i="4" s="1"/>
  <c r="I69" i="6" s="1"/>
  <c r="I41" i="4"/>
  <c r="J41" i="4" s="1"/>
  <c r="I68" i="6" s="1"/>
  <c r="J40" i="4"/>
  <c r="I67" i="6" s="1"/>
  <c r="I40" i="4"/>
  <c r="I38" i="4"/>
  <c r="H64" i="6" s="1"/>
  <c r="I37" i="4"/>
  <c r="G63" i="6" s="1"/>
  <c r="I36" i="4"/>
  <c r="G62" i="6" s="1"/>
  <c r="I35" i="4"/>
  <c r="G61" i="6" s="1"/>
  <c r="I34" i="4"/>
  <c r="G60" i="6" s="1"/>
  <c r="I33" i="4"/>
  <c r="G59" i="6" s="1"/>
  <c r="I32" i="4"/>
  <c r="G58" i="6" s="1"/>
  <c r="I31" i="4"/>
  <c r="G57" i="6" s="1"/>
  <c r="J26" i="4"/>
  <c r="I48" i="6" s="1"/>
  <c r="J24" i="4"/>
  <c r="I49" i="6" s="1"/>
  <c r="J22" i="4"/>
  <c r="I43" i="6" s="1"/>
  <c r="J44" i="6" s="1"/>
  <c r="J19" i="4"/>
  <c r="I47" i="6" s="1"/>
  <c r="G14" i="4"/>
  <c r="I36" i="6" s="1"/>
  <c r="G11" i="4"/>
  <c r="I33" i="6" s="1"/>
  <c r="E6" i="4"/>
  <c r="E5" i="4"/>
  <c r="E4" i="4"/>
  <c r="E3" i="4"/>
  <c r="C90" i="3"/>
  <c r="L76" i="3"/>
  <c r="L78" i="3" s="1"/>
  <c r="C82" i="3" s="1"/>
  <c r="J62" i="3"/>
  <c r="K62" i="3" s="1"/>
  <c r="L72" i="3" s="1"/>
  <c r="L45" i="3"/>
  <c r="K41" i="3"/>
  <c r="K33" i="3"/>
  <c r="I81" i="3"/>
  <c r="C81" i="3"/>
  <c r="S24" i="2"/>
  <c r="J24" i="2"/>
  <c r="T24" i="2" s="1"/>
  <c r="S23" i="2"/>
  <c r="C23" i="2"/>
  <c r="J23" i="2" s="1"/>
  <c r="T23" i="2" s="1"/>
  <c r="S22" i="2"/>
  <c r="N22" i="2"/>
  <c r="J22" i="2"/>
  <c r="S21" i="2"/>
  <c r="H21" i="2"/>
  <c r="J21" i="2" s="1"/>
  <c r="T21" i="2" s="1"/>
  <c r="S20" i="2"/>
  <c r="C20" i="2"/>
  <c r="J20" i="2" s="1"/>
  <c r="T20" i="2" s="1"/>
  <c r="I17" i="2"/>
  <c r="I16" i="2"/>
  <c r="E16" i="2" s="1"/>
  <c r="N16" i="2" s="1"/>
  <c r="C16" i="2"/>
  <c r="I15" i="2"/>
  <c r="I14" i="2"/>
  <c r="I13" i="2"/>
  <c r="I12" i="2"/>
  <c r="I11" i="2"/>
  <c r="I10" i="2"/>
  <c r="E10" i="2" s="1"/>
  <c r="N10" i="2" s="1"/>
  <c r="C10" i="2"/>
  <c r="I9" i="2"/>
  <c r="I8" i="2"/>
  <c r="Q7" i="2"/>
  <c r="Q8" i="2" s="1"/>
  <c r="Q9" i="2" s="1"/>
  <c r="Q10" i="2" s="1"/>
  <c r="Q11" i="2" s="1"/>
  <c r="Q12" i="2" s="1"/>
  <c r="Q13" i="2" s="1"/>
  <c r="Q14" i="2" s="1"/>
  <c r="Q15" i="2" s="1"/>
  <c r="Q16" i="2" s="1"/>
  <c r="Q17" i="2" s="1"/>
  <c r="P7" i="2"/>
  <c r="P8" i="2" s="1"/>
  <c r="P9" i="2" s="1"/>
  <c r="P10" i="2" s="1"/>
  <c r="P11" i="2" s="1"/>
  <c r="P12" i="2" s="1"/>
  <c r="P13" i="2" s="1"/>
  <c r="P14" i="2" s="1"/>
  <c r="P15" i="2" s="1"/>
  <c r="P16" i="2" s="1"/>
  <c r="P17" i="2" s="1"/>
  <c r="O7" i="2"/>
  <c r="O8" i="2" s="1"/>
  <c r="L7" i="2"/>
  <c r="L8" i="2" s="1"/>
  <c r="L9" i="2" s="1"/>
  <c r="L10" i="2" s="1"/>
  <c r="L11" i="2" s="1"/>
  <c r="L12" i="2" s="1"/>
  <c r="L13" i="2" s="1"/>
  <c r="L14" i="2" s="1"/>
  <c r="L15" i="2" s="1"/>
  <c r="L16" i="2" s="1"/>
  <c r="L17" i="2" s="1"/>
  <c r="I7" i="2"/>
  <c r="I6" i="2"/>
  <c r="H6" i="2"/>
  <c r="H7" i="2" s="1"/>
  <c r="H8" i="2" s="1"/>
  <c r="H9" i="2" s="1"/>
  <c r="H10" i="2" s="1"/>
  <c r="H11" i="2" s="1"/>
  <c r="H12" i="2" s="1"/>
  <c r="H13" i="2" s="1"/>
  <c r="H14" i="2" s="1"/>
  <c r="H15" i="2" s="1"/>
  <c r="H16" i="2" s="1"/>
  <c r="H17" i="2" s="1"/>
  <c r="G6" i="2"/>
  <c r="G7" i="2" s="1"/>
  <c r="G8" i="2" s="1"/>
  <c r="G9" i="2" s="1"/>
  <c r="G10" i="2" s="1"/>
  <c r="G11" i="2" s="1"/>
  <c r="G12" i="2" s="1"/>
  <c r="G13" i="2" s="1"/>
  <c r="G14" i="2" s="1"/>
  <c r="G15" i="2" s="1"/>
  <c r="G16" i="2" s="1"/>
  <c r="G17" i="2" s="1"/>
  <c r="D6" i="2"/>
  <c r="D7" i="2" s="1"/>
  <c r="D8" i="2" s="1"/>
  <c r="D9" i="2" s="1"/>
  <c r="D10" i="2" s="1"/>
  <c r="D11" i="2" s="1"/>
  <c r="C6" i="2"/>
  <c r="P3" i="2"/>
  <c r="J3" i="2"/>
  <c r="C3" i="2"/>
  <c r="O2" i="2"/>
  <c r="D2" i="2"/>
  <c r="E105" i="1"/>
  <c r="C105" i="1"/>
  <c r="H56" i="1"/>
  <c r="H55" i="1"/>
  <c r="H53" i="1"/>
  <c r="E6" i="2" l="1"/>
  <c r="N6" i="2"/>
  <c r="S6" i="2" s="1"/>
  <c r="T22" i="2"/>
  <c r="Q26" i="7"/>
  <c r="R26" i="7" s="1"/>
  <c r="Q31" i="7"/>
  <c r="R31" i="7" s="1"/>
  <c r="D32" i="7"/>
  <c r="AC32" i="7" s="1"/>
  <c r="AD32" i="7" s="1"/>
  <c r="AJ32" i="7" s="1"/>
  <c r="AM32" i="7" s="1"/>
  <c r="F32" i="7" s="1"/>
  <c r="Y38" i="7"/>
  <c r="U16" i="7"/>
  <c r="V16" i="7" s="1"/>
  <c r="K36" i="3"/>
  <c r="I89" i="3"/>
  <c r="U12" i="7"/>
  <c r="V12" i="7" s="1"/>
  <c r="D16" i="7"/>
  <c r="Y16" i="7"/>
  <c r="P17" i="7"/>
  <c r="P18" i="7"/>
  <c r="S23" i="7"/>
  <c r="T23" i="7" s="1"/>
  <c r="U31" i="7"/>
  <c r="V31" i="7" s="1"/>
  <c r="U32" i="7"/>
  <c r="V32" i="7" s="1"/>
  <c r="D12" i="7"/>
  <c r="AE12" i="7" s="1"/>
  <c r="AF12" i="7" s="1"/>
  <c r="Y12" i="7"/>
  <c r="U14" i="7"/>
  <c r="V14" i="7" s="1"/>
  <c r="P16" i="7"/>
  <c r="Q18" i="7"/>
  <c r="R18" i="7" s="1"/>
  <c r="Q19" i="7"/>
  <c r="R19" i="7" s="1"/>
  <c r="F82" i="8"/>
  <c r="U21" i="7"/>
  <c r="V21" i="7" s="1"/>
  <c r="X21" i="7" s="1"/>
  <c r="U26" i="7"/>
  <c r="V26" i="7" s="1"/>
  <c r="Q27" i="7"/>
  <c r="R27" i="7" s="1"/>
  <c r="D28" i="7"/>
  <c r="AK28" i="7" s="1"/>
  <c r="D38" i="7"/>
  <c r="C11" i="2"/>
  <c r="E11" i="2" s="1"/>
  <c r="N11" i="2" s="1"/>
  <c r="S19" i="7"/>
  <c r="T19" i="7" s="1"/>
  <c r="U23" i="7"/>
  <c r="V23" i="7" s="1"/>
  <c r="P38" i="7"/>
  <c r="Q25" i="2"/>
  <c r="C17" i="2"/>
  <c r="E17" i="2" s="1"/>
  <c r="N17" i="2" s="1"/>
  <c r="I25" i="2"/>
  <c r="M25" i="2"/>
  <c r="O9" i="2"/>
  <c r="O10" i="2" s="1"/>
  <c r="O11" i="2" s="1"/>
  <c r="O12" i="2" s="1"/>
  <c r="O13" i="2" s="1"/>
  <c r="O14" i="2" s="1"/>
  <c r="O15" i="2" s="1"/>
  <c r="O16" i="2" s="1"/>
  <c r="O17" i="2" s="1"/>
  <c r="K37" i="3"/>
  <c r="L42" i="3" s="1"/>
  <c r="L46" i="3" s="1"/>
  <c r="L49" i="3" s="1"/>
  <c r="L73" i="3" s="1"/>
  <c r="J50" i="5"/>
  <c r="R25" i="2"/>
  <c r="D12" i="2"/>
  <c r="D13" i="2" s="1"/>
  <c r="D14" i="2" s="1"/>
  <c r="D15" i="2" s="1"/>
  <c r="D16" i="2" s="1"/>
  <c r="D17" i="2" s="1"/>
  <c r="J49" i="6"/>
  <c r="G25" i="2"/>
  <c r="I90" i="3"/>
  <c r="AE14" i="7"/>
  <c r="AF14" i="7" s="1"/>
  <c r="AK14" i="7"/>
  <c r="AG14" i="7"/>
  <c r="AH14" i="7" s="1"/>
  <c r="AC14" i="7"/>
  <c r="AD14" i="7" s="1"/>
  <c r="I76" i="6"/>
  <c r="J76" i="6" s="1"/>
  <c r="H25" i="2"/>
  <c r="L25" i="2"/>
  <c r="P25" i="2"/>
  <c r="F10" i="2"/>
  <c r="F16" i="2"/>
  <c r="H95" i="6"/>
  <c r="B88" i="6"/>
  <c r="B11" i="7"/>
  <c r="E75" i="8"/>
  <c r="F75" i="8" s="1"/>
  <c r="D13" i="7"/>
  <c r="AI16" i="7"/>
  <c r="AE16" i="7"/>
  <c r="AF16" i="7" s="1"/>
  <c r="AC16" i="7"/>
  <c r="AD16" i="7" s="1"/>
  <c r="AG16" i="7"/>
  <c r="AH16" i="7" s="1"/>
  <c r="AB16" i="7"/>
  <c r="AK16" i="7"/>
  <c r="J60" i="4"/>
  <c r="H96" i="6"/>
  <c r="H88" i="6"/>
  <c r="AC12" i="7"/>
  <c r="AD12" i="7" s="1"/>
  <c r="H57" i="8"/>
  <c r="H17" i="8"/>
  <c r="C7" i="2"/>
  <c r="E18" i="2" s="1"/>
  <c r="N18" i="2" s="1"/>
  <c r="S18" i="2" s="1"/>
  <c r="K7" i="2"/>
  <c r="F6" i="2"/>
  <c r="E77" i="8"/>
  <c r="F77" i="8" s="1"/>
  <c r="D15" i="7"/>
  <c r="S13" i="7"/>
  <c r="T13" i="7" s="1"/>
  <c r="S15" i="7"/>
  <c r="T15" i="7" s="1"/>
  <c r="AE17" i="7"/>
  <c r="AF17" i="7" s="1"/>
  <c r="AK17" i="7"/>
  <c r="AG17" i="7"/>
  <c r="AH17" i="7" s="1"/>
  <c r="AC17" i="7"/>
  <c r="AD17" i="7" s="1"/>
  <c r="AB17" i="7"/>
  <c r="AE18" i="7"/>
  <c r="AF18" i="7" s="1"/>
  <c r="AG18" i="7"/>
  <c r="AH18" i="7" s="1"/>
  <c r="AC18" i="7"/>
  <c r="AD18" i="7" s="1"/>
  <c r="AC19" i="7"/>
  <c r="AD19" i="7" s="1"/>
  <c r="AK24" i="7"/>
  <c r="AE24" i="7"/>
  <c r="AF24" i="7" s="1"/>
  <c r="AC24" i="7"/>
  <c r="AD24" i="7" s="1"/>
  <c r="E90" i="8"/>
  <c r="D25" i="7"/>
  <c r="E92" i="8"/>
  <c r="D27" i="7"/>
  <c r="AB28" i="7"/>
  <c r="AE28" i="7"/>
  <c r="AF28" i="7" s="1"/>
  <c r="AC28" i="7"/>
  <c r="AD28" i="7" s="1"/>
  <c r="P13" i="7"/>
  <c r="P15" i="7"/>
  <c r="AB18" i="7"/>
  <c r="AE19" i="7"/>
  <c r="AF19" i="7" s="1"/>
  <c r="D87" i="8"/>
  <c r="F87" i="8" s="1"/>
  <c r="S22" i="7"/>
  <c r="T22" i="7" s="1"/>
  <c r="Q22" i="7"/>
  <c r="R22" i="7" s="1"/>
  <c r="U22" i="7"/>
  <c r="V22" i="7" s="1"/>
  <c r="P22" i="7"/>
  <c r="Y22" i="7"/>
  <c r="E94" i="8"/>
  <c r="D29" i="7"/>
  <c r="AK30" i="7"/>
  <c r="AB30" i="7"/>
  <c r="AE30" i="7"/>
  <c r="AF30" i="7" s="1"/>
  <c r="AC30" i="7"/>
  <c r="AD30" i="7" s="1"/>
  <c r="AG30" i="7"/>
  <c r="AH30" i="7" s="1"/>
  <c r="F74" i="8"/>
  <c r="S12" i="7"/>
  <c r="T12" i="7" s="1"/>
  <c r="X12" i="7" s="1"/>
  <c r="W12" i="7"/>
  <c r="Q13" i="7"/>
  <c r="R13" i="7" s="1"/>
  <c r="U13" i="7"/>
  <c r="V13" i="7" s="1"/>
  <c r="Y13" i="7"/>
  <c r="F76" i="8"/>
  <c r="S14" i="7"/>
  <c r="T14" i="7" s="1"/>
  <c r="X14" i="7" s="1"/>
  <c r="W14" i="7"/>
  <c r="Q15" i="7"/>
  <c r="R15" i="7" s="1"/>
  <c r="W15" i="7" s="1"/>
  <c r="U15" i="7"/>
  <c r="V15" i="7" s="1"/>
  <c r="Y15" i="7"/>
  <c r="D78" i="8"/>
  <c r="F78" i="8" s="1"/>
  <c r="W16" i="7"/>
  <c r="S16" i="7"/>
  <c r="T16" i="7" s="1"/>
  <c r="AG19" i="7"/>
  <c r="AH19" i="7" s="1"/>
  <c r="E83" i="8"/>
  <c r="F83" i="8" s="1"/>
  <c r="D21" i="7"/>
  <c r="Q23" i="7"/>
  <c r="R23" i="7" s="1"/>
  <c r="P23" i="7"/>
  <c r="AB24" i="7"/>
  <c r="E96" i="8"/>
  <c r="D31" i="7"/>
  <c r="AE32" i="7"/>
  <c r="AF32" i="7" s="1"/>
  <c r="AG32" i="7"/>
  <c r="AH32" i="7" s="1"/>
  <c r="AB32" i="7"/>
  <c r="Q17" i="7"/>
  <c r="R17" i="7" s="1"/>
  <c r="W17" i="7" s="1"/>
  <c r="U17" i="7"/>
  <c r="V17" i="7" s="1"/>
  <c r="Y17" i="7"/>
  <c r="F80" i="8"/>
  <c r="S18" i="7"/>
  <c r="T18" i="7" s="1"/>
  <c r="P19" i="7"/>
  <c r="Q20" i="7"/>
  <c r="R20" i="7" s="1"/>
  <c r="U20" i="7"/>
  <c r="V20" i="7" s="1"/>
  <c r="D22" i="7"/>
  <c r="D23" i="7"/>
  <c r="D90" i="8"/>
  <c r="F90" i="8" s="1"/>
  <c r="Y25" i="7"/>
  <c r="P25" i="7"/>
  <c r="S25" i="7"/>
  <c r="T25" i="7" s="1"/>
  <c r="X25" i="7" s="1"/>
  <c r="E91" i="8"/>
  <c r="F91" i="8" s="1"/>
  <c r="D26" i="7"/>
  <c r="D98" i="8"/>
  <c r="P33" i="7"/>
  <c r="U33" i="7"/>
  <c r="V33" i="7" s="1"/>
  <c r="S33" i="7"/>
  <c r="T33" i="7" s="1"/>
  <c r="X33" i="7" s="1"/>
  <c r="AA33" i="7" s="1"/>
  <c r="E33" i="7" s="1"/>
  <c r="G98" i="8" s="1"/>
  <c r="D100" i="8"/>
  <c r="P35" i="7"/>
  <c r="U35" i="7"/>
  <c r="V35" i="7" s="1"/>
  <c r="S35" i="7"/>
  <c r="T35" i="7" s="1"/>
  <c r="X35" i="7" s="1"/>
  <c r="AA35" i="7" s="1"/>
  <c r="E35" i="7" s="1"/>
  <c r="G100" i="8" s="1"/>
  <c r="F79" i="8"/>
  <c r="S17" i="7"/>
  <c r="T17" i="7" s="1"/>
  <c r="F81" i="8"/>
  <c r="D20" i="7"/>
  <c r="S20" i="7"/>
  <c r="T20" i="7" s="1"/>
  <c r="D89" i="8"/>
  <c r="F89" i="8" s="1"/>
  <c r="U24" i="7"/>
  <c r="V24" i="7" s="1"/>
  <c r="Q24" i="7"/>
  <c r="R24" i="7" s="1"/>
  <c r="D93" i="8"/>
  <c r="F93" i="8" s="1"/>
  <c r="U28" i="7"/>
  <c r="V28" i="7" s="1"/>
  <c r="Q28" i="7"/>
  <c r="R28" i="7" s="1"/>
  <c r="S28" i="7"/>
  <c r="T28" i="7" s="1"/>
  <c r="D95" i="8"/>
  <c r="F95" i="8" s="1"/>
  <c r="U30" i="7"/>
  <c r="V30" i="7" s="1"/>
  <c r="Q30" i="7"/>
  <c r="R30" i="7" s="1"/>
  <c r="S30" i="7"/>
  <c r="T30" i="7" s="1"/>
  <c r="D97" i="8"/>
  <c r="F97" i="8" s="1"/>
  <c r="Q32" i="7"/>
  <c r="R32" i="7" s="1"/>
  <c r="S32" i="7"/>
  <c r="T32" i="7" s="1"/>
  <c r="E99" i="8"/>
  <c r="D34" i="7"/>
  <c r="S26" i="7"/>
  <c r="T26" i="7" s="1"/>
  <c r="F92" i="8"/>
  <c r="S27" i="7"/>
  <c r="T27" i="7" s="1"/>
  <c r="X27" i="7" s="1"/>
  <c r="AA27" i="7" s="1"/>
  <c r="E27" i="7" s="1"/>
  <c r="G92" i="8" s="1"/>
  <c r="F94" i="8"/>
  <c r="S29" i="7"/>
  <c r="T29" i="7" s="1"/>
  <c r="X29" i="7" s="1"/>
  <c r="AA29" i="7" s="1"/>
  <c r="E29" i="7" s="1"/>
  <c r="G94" i="8" s="1"/>
  <c r="F96" i="8"/>
  <c r="S31" i="7"/>
  <c r="T31" i="7" s="1"/>
  <c r="X31" i="7" s="1"/>
  <c r="AA31" i="7" s="1"/>
  <c r="E31" i="7" s="1"/>
  <c r="G96" i="8" s="1"/>
  <c r="D99" i="8"/>
  <c r="P34" i="7"/>
  <c r="Q34" i="7"/>
  <c r="R34" i="7" s="1"/>
  <c r="X34" i="7" s="1"/>
  <c r="AA34" i="7" s="1"/>
  <c r="E34" i="7" s="1"/>
  <c r="G99" i="8" s="1"/>
  <c r="E101" i="8"/>
  <c r="D36" i="7"/>
  <c r="E102" i="8"/>
  <c r="D37" i="7"/>
  <c r="AE38" i="7"/>
  <c r="AF38" i="7" s="1"/>
  <c r="AG38" i="7"/>
  <c r="AH38" i="7" s="1"/>
  <c r="AC38" i="7"/>
  <c r="AD38" i="7" s="1"/>
  <c r="AK38" i="7"/>
  <c r="AB38" i="7"/>
  <c r="F88" i="8"/>
  <c r="P26" i="7"/>
  <c r="Y26" i="7"/>
  <c r="P27" i="7"/>
  <c r="Y27" i="7"/>
  <c r="P29" i="7"/>
  <c r="Y29" i="7"/>
  <c r="P31" i="7"/>
  <c r="Y31" i="7"/>
  <c r="E98" i="8"/>
  <c r="D33" i="7"/>
  <c r="E100" i="8"/>
  <c r="D35" i="7"/>
  <c r="D101" i="8"/>
  <c r="U36" i="7"/>
  <c r="V36" i="7" s="1"/>
  <c r="Q36" i="7"/>
  <c r="R36" i="7" s="1"/>
  <c r="X36" i="7" s="1"/>
  <c r="AA36" i="7" s="1"/>
  <c r="E36" i="7" s="1"/>
  <c r="G101" i="8" s="1"/>
  <c r="P36" i="7"/>
  <c r="S36" i="7"/>
  <c r="T36" i="7" s="1"/>
  <c r="U37" i="7"/>
  <c r="V37" i="7" s="1"/>
  <c r="Q37" i="7"/>
  <c r="R37" i="7" s="1"/>
  <c r="D102" i="8"/>
  <c r="F102" i="8" s="1"/>
  <c r="Y37" i="7"/>
  <c r="P37" i="7"/>
  <c r="S37" i="7"/>
  <c r="T37" i="7" s="1"/>
  <c r="S38" i="7"/>
  <c r="T38" i="7" s="1"/>
  <c r="D103" i="8"/>
  <c r="F103" i="8" s="1"/>
  <c r="Q38" i="7"/>
  <c r="R38" i="7" s="1"/>
  <c r="E7" i="2" l="1"/>
  <c r="N7" i="2" s="1"/>
  <c r="J10" i="2"/>
  <c r="X24" i="7"/>
  <c r="X18" i="7"/>
  <c r="J18" i="2"/>
  <c r="T18" i="2" s="1"/>
  <c r="AG12" i="7"/>
  <c r="AH12" i="7" s="1"/>
  <c r="X23" i="7"/>
  <c r="AB12" i="7"/>
  <c r="AK12" i="7"/>
  <c r="F11" i="2"/>
  <c r="J11" i="2" s="1"/>
  <c r="X38" i="7"/>
  <c r="AA38" i="7" s="1"/>
  <c r="E38" i="7" s="1"/>
  <c r="G103" i="8" s="1"/>
  <c r="X26" i="7"/>
  <c r="X32" i="7"/>
  <c r="AA32" i="7" s="1"/>
  <c r="E32" i="7" s="1"/>
  <c r="G97" i="8" s="1"/>
  <c r="X16" i="7"/>
  <c r="AG28" i="7"/>
  <c r="AH28" i="7" s="1"/>
  <c r="D25" i="2"/>
  <c r="C12" i="2"/>
  <c r="E12" i="2" s="1"/>
  <c r="N12" i="2" s="1"/>
  <c r="X19" i="7"/>
  <c r="F17" i="2"/>
  <c r="J6" i="2"/>
  <c r="T6" i="2" s="1"/>
  <c r="Z14" i="7"/>
  <c r="AA14" i="7" s="1"/>
  <c r="E14" i="7" s="1"/>
  <c r="G76" i="8" s="1"/>
  <c r="Z26" i="7"/>
  <c r="AA26" i="7" s="1"/>
  <c r="E26" i="7" s="1"/>
  <c r="G91" i="8" s="1"/>
  <c r="Z16" i="7"/>
  <c r="AA16" i="7" s="1"/>
  <c r="E16" i="7" s="1"/>
  <c r="G78" i="8" s="1"/>
  <c r="Z25" i="7"/>
  <c r="AA25" i="7" s="1"/>
  <c r="E25" i="7" s="1"/>
  <c r="G90" i="8" s="1"/>
  <c r="Z12" i="7"/>
  <c r="AA12" i="7" s="1"/>
  <c r="E12" i="7" s="1"/>
  <c r="G74" i="8" s="1"/>
  <c r="Z18" i="7"/>
  <c r="AA18" i="7" s="1"/>
  <c r="E18" i="7" s="1"/>
  <c r="G80" i="8" s="1"/>
  <c r="X37" i="7"/>
  <c r="AA37" i="7" s="1"/>
  <c r="E37" i="7" s="1"/>
  <c r="G102" i="8" s="1"/>
  <c r="AG31" i="7"/>
  <c r="AH31" i="7" s="1"/>
  <c r="AC31" i="7"/>
  <c r="AD31" i="7" s="1"/>
  <c r="AE31" i="7"/>
  <c r="AF31" i="7" s="1"/>
  <c r="AK31" i="7"/>
  <c r="AB31" i="7"/>
  <c r="Z24" i="7"/>
  <c r="AA24" i="7"/>
  <c r="E24" i="7" s="1"/>
  <c r="G89" i="8" s="1"/>
  <c r="AG20" i="7"/>
  <c r="AH20" i="7" s="1"/>
  <c r="AC20" i="7"/>
  <c r="AD20" i="7" s="1"/>
  <c r="AB20" i="7"/>
  <c r="AE20" i="7"/>
  <c r="AF20" i="7" s="1"/>
  <c r="F100" i="8"/>
  <c r="F98" i="8"/>
  <c r="AE23" i="7"/>
  <c r="AF23" i="7" s="1"/>
  <c r="AK23" i="7"/>
  <c r="AC23" i="7"/>
  <c r="AD23" i="7" s="1"/>
  <c r="AG23" i="7"/>
  <c r="AH23" i="7" s="1"/>
  <c r="AB23" i="7"/>
  <c r="X20" i="7"/>
  <c r="H97" i="8"/>
  <c r="Z23" i="7"/>
  <c r="AA23" i="7" s="1"/>
  <c r="E23" i="7" s="1"/>
  <c r="G88" i="8" s="1"/>
  <c r="AJ28" i="7"/>
  <c r="AM28" i="7" s="1"/>
  <c r="F28" i="7" s="1"/>
  <c r="AG27" i="7"/>
  <c r="AH27" i="7" s="1"/>
  <c r="AC27" i="7"/>
  <c r="AD27" i="7" s="1"/>
  <c r="AJ27" i="7" s="1"/>
  <c r="AM27" i="7" s="1"/>
  <c r="F27" i="7" s="1"/>
  <c r="AE27" i="7"/>
  <c r="AF27" i="7" s="1"/>
  <c r="AK27" i="7"/>
  <c r="AB27" i="7"/>
  <c r="AJ19" i="7"/>
  <c r="K8" i="2"/>
  <c r="S7" i="2"/>
  <c r="AG25" i="7"/>
  <c r="AH25" i="7" s="1"/>
  <c r="AC25" i="7"/>
  <c r="AD25" i="7" s="1"/>
  <c r="AK25" i="7"/>
  <c r="AB25" i="7"/>
  <c r="AE25" i="7"/>
  <c r="AF25" i="7" s="1"/>
  <c r="E73" i="8"/>
  <c r="AE33" i="7"/>
  <c r="AF33" i="7" s="1"/>
  <c r="AC33" i="7"/>
  <c r="AD33" i="7" s="1"/>
  <c r="AJ33" i="7" s="1"/>
  <c r="AM33" i="7" s="1"/>
  <c r="F33" i="7" s="1"/>
  <c r="AG33" i="7"/>
  <c r="AH33" i="7" s="1"/>
  <c r="AB33" i="7"/>
  <c r="AE37" i="7"/>
  <c r="AF37" i="7" s="1"/>
  <c r="AC37" i="7"/>
  <c r="AD37" i="7" s="1"/>
  <c r="AJ37" i="7" s="1"/>
  <c r="AM37" i="7" s="1"/>
  <c r="F37" i="7" s="1"/>
  <c r="AK37" i="7"/>
  <c r="AB37" i="7"/>
  <c r="AG37" i="7"/>
  <c r="AH37" i="7" s="1"/>
  <c r="F101" i="8"/>
  <c r="AJ38" i="7"/>
  <c r="AM38" i="7" s="1"/>
  <c r="F38" i="7" s="1"/>
  <c r="X30" i="7"/>
  <c r="AA30" i="7" s="1"/>
  <c r="E30" i="7" s="1"/>
  <c r="G95" i="8" s="1"/>
  <c r="X28" i="7"/>
  <c r="AA28" i="7" s="1"/>
  <c r="E28" i="7" s="1"/>
  <c r="G93" i="8" s="1"/>
  <c r="AK22" i="7"/>
  <c r="AB22" i="7"/>
  <c r="AC22" i="7"/>
  <c r="AD22" i="7" s="1"/>
  <c r="AG22" i="7"/>
  <c r="AH22" i="7" s="1"/>
  <c r="AE22" i="7"/>
  <c r="AF22" i="7" s="1"/>
  <c r="Z21" i="7"/>
  <c r="AA21" i="7"/>
  <c r="E21" i="7" s="1"/>
  <c r="G83" i="8" s="1"/>
  <c r="AJ30" i="7"/>
  <c r="AM30" i="7" s="1"/>
  <c r="F30" i="7" s="1"/>
  <c r="AG29" i="7"/>
  <c r="AH29" i="7" s="1"/>
  <c r="AC29" i="7"/>
  <c r="AD29" i="7" s="1"/>
  <c r="AE29" i="7"/>
  <c r="AF29" i="7" s="1"/>
  <c r="AK29" i="7"/>
  <c r="AB29" i="7"/>
  <c r="AJ24" i="7"/>
  <c r="C8" i="2"/>
  <c r="E8" i="2" s="1"/>
  <c r="N8" i="2" s="1"/>
  <c r="F7" i="2"/>
  <c r="AI12" i="7"/>
  <c r="AJ12" i="7" s="1"/>
  <c r="AK13" i="7"/>
  <c r="AG13" i="7"/>
  <c r="AH13" i="7" s="1"/>
  <c r="AC13" i="7"/>
  <c r="AD13" i="7" s="1"/>
  <c r="AI13" i="7" s="1"/>
  <c r="AB13" i="7"/>
  <c r="AE13" i="7"/>
  <c r="AF13" i="7" s="1"/>
  <c r="AI14" i="7"/>
  <c r="AJ14" i="7" s="1"/>
  <c r="J66" i="4"/>
  <c r="J68" i="5"/>
  <c r="J16" i="2"/>
  <c r="AE34" i="7"/>
  <c r="AF34" i="7" s="1"/>
  <c r="AG34" i="7"/>
  <c r="AH34" i="7" s="1"/>
  <c r="AC34" i="7"/>
  <c r="AD34" i="7" s="1"/>
  <c r="AB34" i="7"/>
  <c r="AB35" i="7"/>
  <c r="AE35" i="7"/>
  <c r="AF35" i="7" s="1"/>
  <c r="AC35" i="7"/>
  <c r="AD35" i="7" s="1"/>
  <c r="AG35" i="7"/>
  <c r="AH35" i="7" s="1"/>
  <c r="AB36" i="7"/>
  <c r="AE36" i="7"/>
  <c r="AF36" i="7" s="1"/>
  <c r="AC36" i="7"/>
  <c r="AD36" i="7" s="1"/>
  <c r="AG36" i="7"/>
  <c r="AH36" i="7" s="1"/>
  <c r="F99" i="8"/>
  <c r="AG26" i="7"/>
  <c r="AH26" i="7" s="1"/>
  <c r="AC26" i="7"/>
  <c r="AD26" i="7" s="1"/>
  <c r="AK26" i="7"/>
  <c r="AB26" i="7"/>
  <c r="AE26" i="7"/>
  <c r="AF26" i="7" s="1"/>
  <c r="X17" i="7"/>
  <c r="AG21" i="7"/>
  <c r="AH21" i="7" s="1"/>
  <c r="AC21" i="7"/>
  <c r="AD21" i="7" s="1"/>
  <c r="AB21" i="7"/>
  <c r="AE21" i="7"/>
  <c r="AF21" i="7" s="1"/>
  <c r="X15" i="7"/>
  <c r="X22" i="7"/>
  <c r="AJ18" i="7"/>
  <c r="AI17" i="7"/>
  <c r="AJ17" i="7" s="1"/>
  <c r="W13" i="7"/>
  <c r="X13" i="7" s="1"/>
  <c r="AK15" i="7"/>
  <c r="AG15" i="7"/>
  <c r="AH15" i="7" s="1"/>
  <c r="AC15" i="7"/>
  <c r="AD15" i="7" s="1"/>
  <c r="AB15" i="7"/>
  <c r="AE15" i="7"/>
  <c r="AF15" i="7" s="1"/>
  <c r="AJ16" i="7"/>
  <c r="O25" i="2"/>
  <c r="I30" i="4"/>
  <c r="G56" i="6" s="1"/>
  <c r="I30" i="5"/>
  <c r="F12" i="2" l="1"/>
  <c r="C13" i="2"/>
  <c r="AJ31" i="7"/>
  <c r="AM31" i="7" s="1"/>
  <c r="F31" i="7" s="1"/>
  <c r="G31" i="7" s="1"/>
  <c r="AJ22" i="7"/>
  <c r="G32" i="7"/>
  <c r="I97" i="8"/>
  <c r="Z19" i="7"/>
  <c r="AA19" i="7" s="1"/>
  <c r="E19" i="7" s="1"/>
  <c r="G81" i="8" s="1"/>
  <c r="J17" i="2"/>
  <c r="J7" i="2"/>
  <c r="T7" i="2" s="1"/>
  <c r="AL17" i="7"/>
  <c r="AM17" i="7" s="1"/>
  <c r="F17" i="7" s="1"/>
  <c r="AL12" i="7"/>
  <c r="AM12" i="7" s="1"/>
  <c r="F12" i="7" s="1"/>
  <c r="AA13" i="7"/>
  <c r="E13" i="7" s="1"/>
  <c r="G75" i="8" s="1"/>
  <c r="Z13" i="7"/>
  <c r="AL14" i="7"/>
  <c r="AM14" i="7" s="1"/>
  <c r="F14" i="7" s="1"/>
  <c r="Z15" i="7"/>
  <c r="AA15" i="7" s="1"/>
  <c r="E15" i="7" s="1"/>
  <c r="G77" i="8" s="1"/>
  <c r="AM22" i="7"/>
  <c r="F22" i="7" s="1"/>
  <c r="AL22" i="7"/>
  <c r="H92" i="8"/>
  <c r="I92" i="8" s="1"/>
  <c r="G27" i="7"/>
  <c r="AA17" i="7"/>
  <c r="E17" i="7" s="1"/>
  <c r="G79" i="8" s="1"/>
  <c r="Z17" i="7"/>
  <c r="AJ26" i="7"/>
  <c r="AJ36" i="7"/>
  <c r="AM36" i="7" s="1"/>
  <c r="F36" i="7" s="1"/>
  <c r="AJ35" i="7"/>
  <c r="AM35" i="7" s="1"/>
  <c r="F35" i="7" s="1"/>
  <c r="AJ34" i="7"/>
  <c r="AM34" i="7" s="1"/>
  <c r="F34" i="7" s="1"/>
  <c r="AL24" i="7"/>
  <c r="AM24" i="7" s="1"/>
  <c r="F24" i="7" s="1"/>
  <c r="AJ29" i="7"/>
  <c r="AM29" i="7" s="1"/>
  <c r="F29" i="7" s="1"/>
  <c r="H103" i="8"/>
  <c r="I103" i="8" s="1"/>
  <c r="G38" i="7"/>
  <c r="K84" i="6"/>
  <c r="AJ13" i="7"/>
  <c r="H102" i="8"/>
  <c r="I102" i="8" s="1"/>
  <c r="G37" i="7"/>
  <c r="H98" i="8"/>
  <c r="I98" i="8" s="1"/>
  <c r="G33" i="7"/>
  <c r="H93" i="8"/>
  <c r="I93" i="8" s="1"/>
  <c r="G28" i="7"/>
  <c r="AJ20" i="7"/>
  <c r="H96" i="8"/>
  <c r="I96" i="8" s="1"/>
  <c r="AL19" i="7"/>
  <c r="AM19" i="7" s="1"/>
  <c r="F19" i="7" s="1"/>
  <c r="Z20" i="7"/>
  <c r="AA20" i="7" s="1"/>
  <c r="E20" i="7" s="1"/>
  <c r="G82" i="8" s="1"/>
  <c r="AI15" i="7"/>
  <c r="AJ15" i="7" s="1"/>
  <c r="AL18" i="7"/>
  <c r="AM18" i="7" s="1"/>
  <c r="F18" i="7" s="1"/>
  <c r="AL16" i="7"/>
  <c r="AM16" i="7" s="1"/>
  <c r="F16" i="7" s="1"/>
  <c r="Z22" i="7"/>
  <c r="AA22" i="7" s="1"/>
  <c r="E22" i="7" s="1"/>
  <c r="G87" i="8" s="1"/>
  <c r="AJ21" i="7"/>
  <c r="C9" i="2"/>
  <c r="E9" i="2" s="1"/>
  <c r="N9" i="2" s="1"/>
  <c r="F8" i="2"/>
  <c r="H95" i="8"/>
  <c r="I95" i="8" s="1"/>
  <c r="G30" i="7"/>
  <c r="AJ25" i="7"/>
  <c r="S8" i="2"/>
  <c r="K9" i="2"/>
  <c r="AJ23" i="7"/>
  <c r="E19" i="2" l="1"/>
  <c r="N19" i="2" s="1"/>
  <c r="S19" i="2" s="1"/>
  <c r="E13" i="2"/>
  <c r="N13" i="2" s="1"/>
  <c r="J12" i="2"/>
  <c r="C14" i="2"/>
  <c r="E14" i="2" s="1"/>
  <c r="N14" i="2" s="1"/>
  <c r="F13" i="2"/>
  <c r="J8" i="2"/>
  <c r="T8" i="2" s="1"/>
  <c r="H74" i="8"/>
  <c r="I74" i="8" s="1"/>
  <c r="G12" i="7"/>
  <c r="AL15" i="7"/>
  <c r="AM15" i="7" s="1"/>
  <c r="F15" i="7" s="1"/>
  <c r="H76" i="8"/>
  <c r="I76" i="8" s="1"/>
  <c r="G14" i="7"/>
  <c r="H79" i="8"/>
  <c r="I79" i="8" s="1"/>
  <c r="G17" i="7"/>
  <c r="H81" i="8"/>
  <c r="I81" i="8" s="1"/>
  <c r="G19" i="7"/>
  <c r="H80" i="8"/>
  <c r="I80" i="8" s="1"/>
  <c r="G18" i="7"/>
  <c r="H78" i="8"/>
  <c r="I78" i="8" s="1"/>
  <c r="G16" i="7"/>
  <c r="H101" i="8"/>
  <c r="I101" i="8" s="1"/>
  <c r="G36" i="7"/>
  <c r="AL21" i="7"/>
  <c r="AM21" i="7" s="1"/>
  <c r="F21" i="7" s="1"/>
  <c r="H100" i="8"/>
  <c r="I100" i="8" s="1"/>
  <c r="G35" i="7"/>
  <c r="AL25" i="7"/>
  <c r="AM25" i="7"/>
  <c r="F25" i="7" s="1"/>
  <c r="AL23" i="7"/>
  <c r="AM23" i="7" s="1"/>
  <c r="F23" i="7" s="1"/>
  <c r="AL20" i="7"/>
  <c r="AM20" i="7" s="1"/>
  <c r="F20" i="7" s="1"/>
  <c r="AL13" i="7"/>
  <c r="AM13" i="7" s="1"/>
  <c r="F13" i="7" s="1"/>
  <c r="H94" i="8"/>
  <c r="I94" i="8" s="1"/>
  <c r="G29" i="7"/>
  <c r="AL26" i="7"/>
  <c r="AM26" i="7" s="1"/>
  <c r="F26" i="7" s="1"/>
  <c r="H89" i="8"/>
  <c r="I89" i="8" s="1"/>
  <c r="G24" i="7"/>
  <c r="H87" i="8"/>
  <c r="I87" i="8" s="1"/>
  <c r="G22" i="7"/>
  <c r="K10" i="2"/>
  <c r="S9" i="2"/>
  <c r="F9" i="2"/>
  <c r="H99" i="8"/>
  <c r="I99" i="8" s="1"/>
  <c r="G34" i="7"/>
  <c r="J19" i="2" l="1"/>
  <c r="T19" i="2" s="1"/>
  <c r="C15" i="2"/>
  <c r="E15" i="2" s="1"/>
  <c r="N15" i="2" s="1"/>
  <c r="N25" i="2" s="1"/>
  <c r="F14" i="2"/>
  <c r="J13" i="2"/>
  <c r="H91" i="8"/>
  <c r="I91" i="8" s="1"/>
  <c r="G26" i="7"/>
  <c r="H83" i="8"/>
  <c r="I83" i="8" s="1"/>
  <c r="G21" i="7"/>
  <c r="H82" i="8"/>
  <c r="I82" i="8" s="1"/>
  <c r="G20" i="7"/>
  <c r="H88" i="8"/>
  <c r="I88" i="8" s="1"/>
  <c r="G23" i="7"/>
  <c r="H75" i="8"/>
  <c r="I75" i="8" s="1"/>
  <c r="G13" i="7"/>
  <c r="H77" i="8"/>
  <c r="I77" i="8" s="1"/>
  <c r="G15" i="7"/>
  <c r="J9" i="2"/>
  <c r="S10" i="2"/>
  <c r="T10" i="2" s="1"/>
  <c r="K11" i="2"/>
  <c r="H64" i="8"/>
  <c r="H90" i="8"/>
  <c r="I90" i="8" s="1"/>
  <c r="G25" i="7"/>
  <c r="J14" i="2" l="1"/>
  <c r="G39" i="7"/>
  <c r="F15" i="2"/>
  <c r="F25" i="2" s="1"/>
  <c r="G12" i="4" s="1"/>
  <c r="C25" i="2"/>
  <c r="T9" i="2"/>
  <c r="K12" i="2"/>
  <c r="S11" i="2"/>
  <c r="T11" i="2" s="1"/>
  <c r="G15" i="4" l="1"/>
  <c r="J15" i="4" s="1"/>
  <c r="I34" i="6"/>
  <c r="J36" i="6" s="1"/>
  <c r="J15" i="2"/>
  <c r="J25" i="2" s="1"/>
  <c r="J8" i="5" s="1"/>
  <c r="J16" i="5" s="1"/>
  <c r="E25" i="2"/>
  <c r="S12" i="2"/>
  <c r="T12" i="2" s="1"/>
  <c r="K13" i="2"/>
  <c r="J8" i="4" l="1"/>
  <c r="I26" i="6" s="1"/>
  <c r="J31" i="6" s="1"/>
  <c r="K37" i="6" s="1"/>
  <c r="K39" i="6" s="1"/>
  <c r="K45" i="6" s="1"/>
  <c r="K50" i="6" s="1"/>
  <c r="K52" i="6" s="1"/>
  <c r="J18" i="5"/>
  <c r="J20" i="5" s="1"/>
  <c r="J23" i="5" s="1"/>
  <c r="J25" i="5" s="1"/>
  <c r="J27" i="5" s="1"/>
  <c r="I51" i="5" s="1"/>
  <c r="J51" i="5" s="1"/>
  <c r="F54" i="5" s="1"/>
  <c r="K14" i="2"/>
  <c r="S13" i="2"/>
  <c r="T13" i="2" s="1"/>
  <c r="I54" i="5" l="1"/>
  <c r="F56" i="5"/>
  <c r="F55" i="5"/>
  <c r="I55" i="5" s="1"/>
  <c r="J16" i="4"/>
  <c r="F58" i="5"/>
  <c r="I58" i="5" s="1"/>
  <c r="F57" i="5"/>
  <c r="I57" i="5" s="1"/>
  <c r="I56" i="5"/>
  <c r="S14" i="2"/>
  <c r="T14" i="2" s="1"/>
  <c r="K15" i="2"/>
  <c r="J18" i="4" l="1"/>
  <c r="J20" i="4" s="1"/>
  <c r="J23" i="4" s="1"/>
  <c r="J25" i="4" s="1"/>
  <c r="J27" i="4" s="1"/>
  <c r="I59" i="5"/>
  <c r="K16" i="2"/>
  <c r="S15" i="2"/>
  <c r="T15" i="2" s="1"/>
  <c r="J60" i="5" l="1"/>
  <c r="J61" i="5" s="1"/>
  <c r="J63" i="5" s="1"/>
  <c r="J64" i="5" s="1"/>
  <c r="J65" i="5" s="1"/>
  <c r="S16" i="2"/>
  <c r="T16" i="2" s="1"/>
  <c r="K17" i="2"/>
  <c r="S17" i="2" l="1"/>
  <c r="K25" i="2"/>
  <c r="I29" i="5" l="1"/>
  <c r="I39" i="5" s="1"/>
  <c r="I29" i="4"/>
  <c r="T17" i="2"/>
  <c r="T25" i="2" s="1"/>
  <c r="S25" i="2"/>
  <c r="G55" i="6" l="1"/>
  <c r="I65" i="6" s="1"/>
  <c r="I39" i="4"/>
  <c r="J39" i="4" s="1"/>
  <c r="J65" i="6" l="1"/>
  <c r="K77" i="6" s="1"/>
  <c r="K78" i="6" s="1"/>
  <c r="J50" i="4"/>
  <c r="I51" i="4" s="1"/>
  <c r="J51" i="4" s="1"/>
  <c r="I10" i="7" l="1"/>
  <c r="F56" i="4"/>
  <c r="I56" i="4" s="1"/>
  <c r="F54" i="4"/>
  <c r="I54" i="4" s="1"/>
  <c r="F55" i="4"/>
  <c r="I55" i="4" s="1"/>
  <c r="I57" i="4" l="1"/>
  <c r="J58" i="4" s="1"/>
  <c r="AE10" i="7"/>
  <c r="AF10" i="7" s="1"/>
  <c r="AK10" i="7"/>
  <c r="AG10" i="7"/>
  <c r="AH10" i="7" s="1"/>
  <c r="AC10" i="7"/>
  <c r="AD10" i="7" s="1"/>
  <c r="AB10" i="7"/>
  <c r="H10" i="7"/>
  <c r="H56" i="8" l="1"/>
  <c r="H59" i="8" s="1"/>
  <c r="S10" i="7"/>
  <c r="T10" i="7" s="1"/>
  <c r="C11" i="7"/>
  <c r="Y10" i="7"/>
  <c r="U10" i="7"/>
  <c r="V10" i="7" s="1"/>
  <c r="Q10" i="7"/>
  <c r="R10" i="7" s="1"/>
  <c r="P10" i="7"/>
  <c r="AI10" i="7"/>
  <c r="AJ10" i="7" s="1"/>
  <c r="J59" i="4"/>
  <c r="J61" i="4" s="1"/>
  <c r="AL10" i="7" l="1"/>
  <c r="AM10" i="7" s="1"/>
  <c r="K79" i="6"/>
  <c r="J62" i="4"/>
  <c r="K80" i="6" s="1"/>
  <c r="D73" i="8"/>
  <c r="F73" i="8" s="1"/>
  <c r="Y11" i="7"/>
  <c r="U11" i="7"/>
  <c r="V11" i="7" s="1"/>
  <c r="Q11" i="7"/>
  <c r="R11" i="7" s="1"/>
  <c r="W11" i="7" s="1"/>
  <c r="P11" i="7"/>
  <c r="S11" i="7"/>
  <c r="T11" i="7" s="1"/>
  <c r="D11" i="7"/>
  <c r="W10" i="7"/>
  <c r="X10" i="7" s="1"/>
  <c r="J63" i="4" l="1"/>
  <c r="K81" i="6"/>
  <c r="Z10" i="7"/>
  <c r="AA10" i="7" s="1"/>
  <c r="J10" i="7" s="1"/>
  <c r="K10" i="7" s="1"/>
  <c r="AK11" i="7"/>
  <c r="AG11" i="7"/>
  <c r="AH11" i="7" s="1"/>
  <c r="AC11" i="7"/>
  <c r="AD11" i="7" s="1"/>
  <c r="AI11" i="7" s="1"/>
  <c r="AB11" i="7"/>
  <c r="AE11" i="7"/>
  <c r="AF11" i="7" s="1"/>
  <c r="X11" i="7"/>
  <c r="Z11" i="7" l="1"/>
  <c r="AA11" i="7" s="1"/>
  <c r="E11" i="7" s="1"/>
  <c r="AJ11" i="7"/>
  <c r="G73" i="8" l="1"/>
  <c r="H61" i="8"/>
  <c r="AL11" i="7"/>
  <c r="AM11" i="7" s="1"/>
  <c r="F11" i="7" s="1"/>
  <c r="H60" i="8" l="1"/>
  <c r="H62" i="8" s="1"/>
  <c r="H66" i="8" s="1"/>
  <c r="H73" i="8"/>
  <c r="I73" i="8" s="1"/>
  <c r="G11" i="7"/>
  <c r="J66" i="5" l="1"/>
  <c r="J67" i="5" s="1"/>
  <c r="J64" i="4"/>
  <c r="D75" i="1"/>
  <c r="K82" i="6" l="1"/>
  <c r="K83" i="6" s="1"/>
  <c r="B89" i="6" s="1"/>
  <c r="J65" i="4"/>
  <c r="J70" i="5"/>
  <c r="J69" i="5"/>
  <c r="J68" i="4" l="1"/>
  <c r="K86" i="6" s="1"/>
  <c r="J67" i="4"/>
  <c r="K85" i="6" s="1"/>
</calcChain>
</file>

<file path=xl/comments1.xml><?xml version="1.0" encoding="utf-8"?>
<comments xmlns="http://schemas.openxmlformats.org/spreadsheetml/2006/main">
  <authors>
    <author/>
  </authors>
  <commentList>
    <comment ref="J22" authorId="0">
      <text>
        <r>
          <rPr>
            <sz val="11"/>
            <rFont val="Calibri"/>
            <family val="2"/>
            <scheme val="minor"/>
          </rPr>
          <t>In case of construction of House Fill amount in This cell.
&amp; leave blank the above cell</t>
        </r>
      </text>
    </comment>
  </commentList>
</comments>
</file>

<file path=xl/comments2.xml><?xml version="1.0" encoding="utf-8"?>
<comments xmlns="http://schemas.openxmlformats.org/spreadsheetml/2006/main">
  <authors>
    <author/>
  </authors>
  <commentList>
    <comment ref="J22" authorId="0">
      <text>
        <r>
          <rPr>
            <sz val="11"/>
            <rFont val="Calibri"/>
            <family val="2"/>
            <scheme val="minor"/>
          </rPr>
          <t>In case of construction of House Fill amount in This cell.
&amp; leave blank the above cell</t>
        </r>
      </text>
    </comment>
  </commentList>
</comments>
</file>

<file path=xl/sharedStrings.xml><?xml version="1.0" encoding="utf-8"?>
<sst xmlns="http://schemas.openxmlformats.org/spreadsheetml/2006/main" count="897" uniqueCount="547">
  <si>
    <t>Income Tax  Calculating Software for All State &amp; Central Govt. Employees and for All Categories</t>
  </si>
  <si>
    <t xml:space="preserve">1. सबसे पहले आपको Introduction Sheet पर अपनी वांछित सूचना भरनी है।     </t>
  </si>
  <si>
    <t>2. आपको सही Calculation के लिए  सभी कालम भरने जरूरी है।</t>
  </si>
  <si>
    <t>3. एक बार प्रयोग करने के बाद इस Software के फार्मूले नष्ट हो जाते है। अगली बार प्रयोग करने के लिए  www.officebabu.com से नया download करें।</t>
  </si>
  <si>
    <t xml:space="preserve">4. Statement Sheet में आपको क्रीम रंग की Cells  में अपनी Detail  भरनी है  </t>
  </si>
  <si>
    <t xml:space="preserve">5. Tax Sheet पर आप कुछ बदलना चाहते है तो बदल सकते है । इसके बाद आप कोई भी शीट Print कर सकते है । </t>
  </si>
  <si>
    <t>We have acquired the information contained in this Calculator from the sources believed to be reliable. However, this website or its authors or the editors don't take any responsibility for the absolute accuracy of the information published and the damages suffered due to the use of this CALCULATOR</t>
  </si>
  <si>
    <t>This Income Tax Software (Calculator) is Prepared by Mrs. Saroj Nimbiwal Ex. Computer Tr.  GSSS Bhattu Kalan (Fatehabad)</t>
  </si>
  <si>
    <t xml:space="preserve">downloaded from  www.officebabu.com </t>
  </si>
  <si>
    <r>
      <rPr>
        <sz val="14"/>
        <color rgb="FFFF0000"/>
        <rFont val="Kokila"/>
        <family val="2"/>
      </rPr>
      <t xml:space="preserve">आपके सुझाव हमारे लिए महत्वपूर्ण व आदरणीय है अत: आपके सुझाव </t>
    </r>
    <r>
      <rPr>
        <sz val="14"/>
        <color rgb="FF000099"/>
        <rFont val="Kokila"/>
        <family val="2"/>
      </rPr>
      <t xml:space="preserve">gulshanrani652@gmail.com </t>
    </r>
    <r>
      <rPr>
        <sz val="14"/>
        <color rgb="FFFF0000"/>
        <rFont val="Kokila"/>
        <family val="2"/>
      </rPr>
      <t xml:space="preserve">  पर सादर आमंत्रित है</t>
    </r>
  </si>
  <si>
    <t xml:space="preserve">Personal Details of the Employee                                                 </t>
  </si>
  <si>
    <t>Name</t>
  </si>
  <si>
    <t>Saroj Kumari</t>
  </si>
  <si>
    <t xml:space="preserve">&lt;- यहाँ अपना नाम लिखें </t>
  </si>
  <si>
    <t>Designation</t>
  </si>
  <si>
    <t xml:space="preserve">&lt;- यहाँ अपने पद का नाम लिखें </t>
  </si>
  <si>
    <t>Class</t>
  </si>
  <si>
    <t>&lt;- यहाँ अपने पद की श्रेणी लिखें (Class 1, 2, 3 or 4)</t>
  </si>
  <si>
    <t>Office</t>
  </si>
  <si>
    <t xml:space="preserve">&lt;- यहाँ अपने ऑफिस का नाम लिखें </t>
  </si>
  <si>
    <t xml:space="preserve">PAN No. </t>
  </si>
  <si>
    <t>ABCDE1234A</t>
  </si>
  <si>
    <t xml:space="preserve">&lt;- यहाँ अपना PAN नम्बर लिखें </t>
  </si>
  <si>
    <t>Residential Status</t>
  </si>
  <si>
    <t>Resident</t>
  </si>
  <si>
    <t xml:space="preserve">&lt;- यहाँ अपना Residential Status लिखें </t>
  </si>
  <si>
    <t>Medical Allowance Per Month</t>
  </si>
  <si>
    <t xml:space="preserve">&lt;- यहाँ अपना मासिक  Medical Allowance  लिखें </t>
  </si>
  <si>
    <t>NPS/ GPF Deduction Status</t>
  </si>
  <si>
    <r>
      <rPr>
        <sz val="12"/>
        <rFont val="Kokila"/>
        <family val="2"/>
      </rPr>
      <t xml:space="preserve">&lt;-यदि आप </t>
    </r>
    <r>
      <rPr>
        <sz val="12"/>
        <color rgb="FFFF0000"/>
        <rFont val="Kokila"/>
        <family val="2"/>
      </rPr>
      <t>NPS की श्रेणी में आते है तो 1</t>
    </r>
    <r>
      <rPr>
        <sz val="12"/>
        <rFont val="Kokila"/>
        <family val="2"/>
      </rPr>
      <t xml:space="preserve"> लिखे, </t>
    </r>
    <r>
      <rPr>
        <sz val="12"/>
        <color rgb="FFFF0000"/>
        <rFont val="Kokila"/>
        <family val="2"/>
      </rPr>
      <t xml:space="preserve">GPF के लिए 0 </t>
    </r>
    <r>
      <rPr>
        <sz val="12"/>
        <rFont val="Kokila"/>
        <family val="2"/>
      </rPr>
      <t xml:space="preserve">लिखें </t>
    </r>
  </si>
  <si>
    <t>Handicapped Status</t>
  </si>
  <si>
    <r>
      <rPr>
        <sz val="12"/>
        <rFont val="Kokila"/>
        <family val="2"/>
      </rPr>
      <t xml:space="preserve">&lt;-यदि आप </t>
    </r>
    <r>
      <rPr>
        <sz val="12"/>
        <color rgb="FFFF0000"/>
        <rFont val="Kokila"/>
        <family val="2"/>
      </rPr>
      <t>Handicapped Allowance लेते है तो 1</t>
    </r>
    <r>
      <rPr>
        <sz val="12"/>
        <rFont val="Kokila"/>
        <family val="2"/>
      </rPr>
      <t xml:space="preserve"> लिखें </t>
    </r>
    <r>
      <rPr>
        <sz val="12"/>
        <color rgb="FFFF0000"/>
        <rFont val="Kokila"/>
        <family val="2"/>
      </rPr>
      <t>नहीं तो 0</t>
    </r>
    <r>
      <rPr>
        <sz val="12"/>
        <rFont val="Kokila"/>
        <family val="2"/>
      </rPr>
      <t xml:space="preserve"> लिखें </t>
    </r>
  </si>
  <si>
    <t>No. of Children  Edu। Allow.</t>
  </si>
  <si>
    <t xml:space="preserve">&lt;- यहाँ बच्चों की संख्या भरें जिनका शिक्षा भत्ता लिया गया है।  </t>
  </si>
  <si>
    <t>Non-Resident</t>
  </si>
  <si>
    <t>Not Ordinary Resident</t>
  </si>
  <si>
    <t xml:space="preserve">                                                                      Details of Employer</t>
  </si>
  <si>
    <t>Name of Employer</t>
  </si>
  <si>
    <t xml:space="preserve">Mr. Rajender Kumar </t>
  </si>
  <si>
    <t xml:space="preserve">&lt;- यहाँ अपने ऑफिस के मुखिया का नाम लिखें। </t>
  </si>
  <si>
    <t>Principal</t>
  </si>
  <si>
    <t xml:space="preserve">&lt;- यहाँ अपने ऑफिस के मुखिया का पद लिखें। </t>
  </si>
  <si>
    <t>Address (Office)</t>
  </si>
  <si>
    <t>GSSS XYZ</t>
  </si>
  <si>
    <t xml:space="preserve">&lt;- यहाँ अपने मुखिया के ऑफिस का नाम लिखें </t>
  </si>
  <si>
    <t>PAN No. of Employer</t>
  </si>
  <si>
    <t>UVWXY1234Z</t>
  </si>
  <si>
    <t xml:space="preserve">&lt;- यहाँ अपने मुखिया का PAN नम्बर लिखें।  </t>
  </si>
  <si>
    <t>TAN No. of Employer</t>
  </si>
  <si>
    <t>RTKG05656L</t>
  </si>
  <si>
    <t xml:space="preserve">&lt;- यहाँ अपने मुखिया का TAN नम्बर लिखें।  </t>
  </si>
  <si>
    <t xml:space="preserve">Income from Salary                                                    </t>
  </si>
  <si>
    <t>Special Pay if any</t>
  </si>
  <si>
    <t>Any other Allowance</t>
  </si>
  <si>
    <t>LTC Received</t>
  </si>
  <si>
    <t xml:space="preserve">&lt;- यहाँ LTC की प्राप्त राशि लिखें </t>
  </si>
  <si>
    <t>Any Other Amount/Arrear</t>
  </si>
  <si>
    <t xml:space="preserve">Income from Other Sources                                                       </t>
  </si>
  <si>
    <t>Income from House property</t>
  </si>
  <si>
    <t>Income from Bank Interest</t>
  </si>
  <si>
    <t>Agriculture Income</t>
  </si>
  <si>
    <t xml:space="preserve">Detail of Deduction                                                      </t>
  </si>
  <si>
    <t>GPF Deduction (Per Month)</t>
  </si>
  <si>
    <r>
      <rPr>
        <sz val="12"/>
        <rFont val="Kokila"/>
        <family val="2"/>
      </rPr>
      <t xml:space="preserve">&lt;-यहाँ अपनी GPF  की </t>
    </r>
    <r>
      <rPr>
        <sz val="12"/>
        <color rgb="FFFF0000"/>
        <rFont val="Kokila"/>
        <family val="2"/>
      </rPr>
      <t>मासिक दर</t>
    </r>
    <r>
      <rPr>
        <sz val="12"/>
        <rFont val="Kokila"/>
        <family val="2"/>
      </rPr>
      <t xml:space="preserve"> लिखें </t>
    </r>
  </si>
  <si>
    <t>GIS Contribution</t>
  </si>
  <si>
    <r>
      <rPr>
        <sz val="12"/>
        <rFont val="Kokila"/>
        <family val="2"/>
      </rPr>
      <t xml:space="preserve">&lt;-यहाँ अपनी GIS  की </t>
    </r>
    <r>
      <rPr>
        <sz val="12"/>
        <color rgb="FFFF0000"/>
        <rFont val="Kokila"/>
        <family val="2"/>
      </rPr>
      <t>मासिक दर</t>
    </r>
    <r>
      <rPr>
        <sz val="12"/>
        <rFont val="Kokila"/>
        <family val="2"/>
      </rPr>
      <t xml:space="preserve"> लिखें </t>
    </r>
  </si>
  <si>
    <t xml:space="preserve">HBA Interest Paid                                                          </t>
  </si>
  <si>
    <t>HBA Interest Paid</t>
  </si>
  <si>
    <t xml:space="preserve">Maximum Rs.  200000 </t>
  </si>
  <si>
    <t xml:space="preserve">Deductions u/s 80C to 80CCG                                                         </t>
  </si>
  <si>
    <t>LIC</t>
  </si>
  <si>
    <t>Maximum Rebate up to 150000/-</t>
  </si>
  <si>
    <t>ULIP</t>
  </si>
  <si>
    <t>Repayment of House Loan</t>
  </si>
  <si>
    <t>Tuition Fee (Maximum for 2 children)</t>
  </si>
  <si>
    <t>Investment in NSC ( VIII Issue)</t>
  </si>
  <si>
    <t xml:space="preserve">Accrued Interest on NSC </t>
  </si>
  <si>
    <t>PPF</t>
  </si>
  <si>
    <t>Any Other</t>
  </si>
  <si>
    <t xml:space="preserve">Rajiv Gandhi Equity Scheme </t>
  </si>
  <si>
    <t>(u/s 80 CCG) Please Study  Income Tax Rules before Taking Rebate</t>
  </si>
  <si>
    <t xml:space="preserve">Less Deduction U/S 80E </t>
  </si>
  <si>
    <t>(Interest Paid on Loan for Higher Education)</t>
  </si>
  <si>
    <t xml:space="preserve">NPS Self Contribution </t>
  </si>
  <si>
    <t>Maximum 50000</t>
  </si>
  <si>
    <t xml:space="preserve">Deductions u/s 80D to 80U                                                        </t>
  </si>
  <si>
    <t>80 D</t>
  </si>
  <si>
    <t>(Medical/Insurance Premiam upto 25000)</t>
  </si>
  <si>
    <t xml:space="preserve">80DD (Handicaped Dependent) </t>
  </si>
  <si>
    <t>(40%-79% 75000/- for above 125000/-)</t>
  </si>
  <si>
    <t xml:space="preserve">80G </t>
  </si>
  <si>
    <t xml:space="preserve">80U        </t>
  </si>
  <si>
    <t>Self (40%-79% 75000/- for above 125000/-)</t>
  </si>
  <si>
    <t xml:space="preserve">80TTA </t>
  </si>
  <si>
    <t>(Interest of Bank Account Max. Rebet upto Rs. 10000/-)</t>
  </si>
  <si>
    <t xml:space="preserve">Tax Paid                                                           </t>
  </si>
  <si>
    <t>Total Tax Paid Per Month</t>
  </si>
  <si>
    <t xml:space="preserve">&lt;-यहाँ Tax की मासिक कटौती लिखें </t>
  </si>
  <si>
    <t>Date of Form filling</t>
  </si>
  <si>
    <t xml:space="preserve">                                                                       Form Form 10E</t>
  </si>
  <si>
    <t>Rebate U/S 89(1)</t>
  </si>
  <si>
    <t>&lt;&lt;--यहाँ नीचे के कॉलम भरते ही Rebate U/S 89(1) अपने आप आ जाएगी</t>
  </si>
  <si>
    <t>Financial Year</t>
  </si>
  <si>
    <t>Portion of Arrear received</t>
  </si>
  <si>
    <t>Taxable Income without arrear</t>
  </si>
  <si>
    <t xml:space="preserve">Form 10E भरने के लिए हिदायतें </t>
  </si>
  <si>
    <t>2019-20</t>
  </si>
  <si>
    <t>2018-19</t>
  </si>
  <si>
    <t xml:space="preserve">1. सबसे पहले जो आपको पिछले सालों का Arrear  मिला है। उसे यहाँ  Introduction शीट की Row 45 में भर लें। </t>
  </si>
  <si>
    <t>2017-18</t>
  </si>
  <si>
    <t>2016-17</t>
  </si>
  <si>
    <t>2015-16</t>
  </si>
  <si>
    <t>2014-15</t>
  </si>
  <si>
    <t>2013-14</t>
  </si>
  <si>
    <t xml:space="preserve">2. इसके बाद आपको जिन वर्षों का Arrear मिला है उन वर्षों की   Taxable Income, (आपकी पुरानी Salary Statements से पता चलेगी)  Year wise  लिख लें तथा इस शीट के Taxable income without arrear  कॉलम में भरें। </t>
  </si>
  <si>
    <t>2012-13</t>
  </si>
  <si>
    <t>2011-12</t>
  </si>
  <si>
    <t>2010-11</t>
  </si>
  <si>
    <t>2009-10</t>
  </si>
  <si>
    <t xml:space="preserve">3 इसके बाद आपको जिन वर्षों का Arrear मिला है, उसे Year wise बाँट कर इस शीट के Portion of Arrear Received कॉलम में उस वर्ष की सीध में भरें।  </t>
  </si>
  <si>
    <t>2008-09</t>
  </si>
  <si>
    <t>2007-08</t>
  </si>
  <si>
    <t>2006-07</t>
  </si>
  <si>
    <t>2005-06</t>
  </si>
  <si>
    <t xml:space="preserve">4. उपरोक्त क्रमांक 2 व 3 भरते ही आपका Form 10E अपने आप ही भरा जाएगा तथा आप उसे Form 10E शीट पर जाकर प्रिंट कर सकते है। </t>
  </si>
  <si>
    <t>2004-05</t>
  </si>
  <si>
    <t>2003-04</t>
  </si>
  <si>
    <t>2002-03</t>
  </si>
  <si>
    <t>2001-02</t>
  </si>
  <si>
    <r>
      <rPr>
        <b/>
        <sz val="18"/>
        <rFont val="Kokila"/>
        <family val="2"/>
      </rPr>
      <t xml:space="preserve">आपके सुझाव हमारे लिए महत्वपूर्ण है अत: आपके सुझाव </t>
    </r>
    <r>
      <rPr>
        <b/>
        <sz val="18"/>
        <color rgb="FFFF0000"/>
        <rFont val="Kokila"/>
        <family val="2"/>
      </rPr>
      <t>gulshanrani651@gmail.com</t>
    </r>
    <r>
      <rPr>
        <b/>
        <sz val="18"/>
        <rFont val="Kokila"/>
        <family val="2"/>
      </rPr>
      <t xml:space="preserve"> </t>
    </r>
    <r>
      <rPr>
        <b/>
        <sz val="18"/>
        <rFont val="Kokila"/>
        <family val="2"/>
      </rPr>
      <t xml:space="preserve">पर   आमंत्रित है </t>
    </r>
  </si>
  <si>
    <t>2000-01</t>
  </si>
  <si>
    <t>1999-00</t>
  </si>
  <si>
    <t>1998-99</t>
  </si>
  <si>
    <t>1997-98</t>
  </si>
  <si>
    <t>1996-97</t>
  </si>
  <si>
    <t>1995-96</t>
  </si>
  <si>
    <t>1994-95</t>
  </si>
  <si>
    <t>1993-94</t>
  </si>
  <si>
    <t>1992-93</t>
  </si>
  <si>
    <t>Total</t>
  </si>
  <si>
    <t>Name of Employee :</t>
  </si>
  <si>
    <t>Designation :</t>
  </si>
  <si>
    <t>Office :</t>
  </si>
  <si>
    <t>Residential Status :</t>
  </si>
  <si>
    <t xml:space="preserve">Sr. No. </t>
  </si>
  <si>
    <t>Salary paid in month of</t>
  </si>
  <si>
    <t xml:space="preserve">Pay </t>
  </si>
  <si>
    <t>PP/ SP</t>
  </si>
  <si>
    <t>DA</t>
  </si>
  <si>
    <t>HRA</t>
  </si>
  <si>
    <t>Med</t>
  </si>
  <si>
    <t>CCA/ Edu All</t>
  </si>
  <si>
    <t>Conv. for H/Cap</t>
  </si>
  <si>
    <t>Total        3 to 11</t>
  </si>
  <si>
    <t>GPF (Sub)</t>
  </si>
  <si>
    <t>GPF (Adv)</t>
  </si>
  <si>
    <t>GIS</t>
  </si>
  <si>
    <t>NPS</t>
  </si>
  <si>
    <t>Adv</t>
  </si>
  <si>
    <t>Loan</t>
  </si>
  <si>
    <t>Other</t>
  </si>
  <si>
    <t>Income            Tax Paid</t>
  </si>
  <si>
    <t>Total Deductions 13 to 19</t>
  </si>
  <si>
    <t>Net Paid</t>
  </si>
  <si>
    <t>Mar paid in Apr</t>
  </si>
  <si>
    <t>Apr paid in May</t>
  </si>
  <si>
    <t>May paid in Jun</t>
  </si>
  <si>
    <t>Jun paid in Jul</t>
  </si>
  <si>
    <t>Jul paid in Aug</t>
  </si>
  <si>
    <t>Aug paid in Sep</t>
  </si>
  <si>
    <t>Sep paid in Oct</t>
  </si>
  <si>
    <t>Oct paid in Nov</t>
  </si>
  <si>
    <t>Nov paid in Dec</t>
  </si>
  <si>
    <t>Dec paid in Jan</t>
  </si>
  <si>
    <t>Jan paid in Feb</t>
  </si>
  <si>
    <t>Feb paid in Mar</t>
  </si>
  <si>
    <t>DA Arrear-I</t>
  </si>
  <si>
    <t>DA Arrear-II</t>
  </si>
  <si>
    <t>LTC/ Arrears</t>
  </si>
  <si>
    <t>Edu.Allowance</t>
  </si>
  <si>
    <t>Salary Arrear</t>
  </si>
  <si>
    <t>Grand Total</t>
  </si>
  <si>
    <t>Signature of Employee</t>
  </si>
  <si>
    <t>Signature of DDO with Seal</t>
  </si>
  <si>
    <t>Downloaded From: www.officebabu.com</t>
  </si>
  <si>
    <t>Form No. 16 [See rule 31 (1) (a)]</t>
  </si>
  <si>
    <t>Part A</t>
  </si>
  <si>
    <t>Certificate u/s 203 of Income Tax Act, 1961 for tax deducted at source on salary</t>
  </si>
  <si>
    <t>Name and Address of Employer</t>
  </si>
  <si>
    <t>Name and Designation of Employee</t>
  </si>
  <si>
    <t>PAN of the Deductor</t>
  </si>
  <si>
    <t>TAN of Deductor</t>
  </si>
  <si>
    <t>PAN of Employee</t>
  </si>
  <si>
    <t>CIT (TDS)</t>
  </si>
  <si>
    <t>Assessment Year</t>
  </si>
  <si>
    <t>Period</t>
  </si>
  <si>
    <t>Address …………………………………………………………………………………..</t>
  </si>
  <si>
    <t xml:space="preserve">From </t>
  </si>
  <si>
    <t>To</t>
  </si>
  <si>
    <t>………………………………………………………………………………………………..</t>
  </si>
  <si>
    <t>City ……………………………………….. PIN Code ……………………………..</t>
  </si>
  <si>
    <t>Summary of Tax deducted at Source</t>
  </si>
  <si>
    <t>Quarter</t>
  </si>
  <si>
    <t>Receipt numbers of original statements of TDS under sub-section (3) of section 200</t>
  </si>
  <si>
    <t>Amounts of tax deducted in respect of the employee</t>
  </si>
  <si>
    <t>Amounts of tax deposited remitted in respect of the employee</t>
  </si>
  <si>
    <t>Quarter 1</t>
  </si>
  <si>
    <t>Quarter 2</t>
  </si>
  <si>
    <t>Quarter 3</t>
  </si>
  <si>
    <t>Quarter 4</t>
  </si>
  <si>
    <t>Part B (Refer Note 1)</t>
  </si>
  <si>
    <t>DETAILS OF SALARY PAID AND ANY OTHER INCOME AND TAX DEDUCTED</t>
  </si>
  <si>
    <t xml:space="preserve">1. Gross Salary </t>
  </si>
  <si>
    <t>(a) Salary as per provisions contained in secion 17 (1)</t>
  </si>
  <si>
    <t>(b) Value of perquisites u/s 17 (2)</t>
  </si>
  <si>
    <t xml:space="preserve">       (as per form no. 12BB, wherever applicable)</t>
  </si>
  <si>
    <t>(c) Profits in lieu of salary u/s 17 (3)</t>
  </si>
  <si>
    <t>(d) Total</t>
  </si>
  <si>
    <t>2. Less: Allowance to the extent u/s 10</t>
  </si>
  <si>
    <t>House Rent Allowance</t>
  </si>
  <si>
    <t>Type here if any other</t>
  </si>
  <si>
    <t>3. Balance (1-2)</t>
  </si>
  <si>
    <t>4. Deductions:</t>
  </si>
  <si>
    <t>(a) Entertainment Allowance</t>
  </si>
  <si>
    <t>(b) Tax on Employment</t>
  </si>
  <si>
    <t>5. Aggregate of 4 (a) and (b)</t>
  </si>
  <si>
    <t>6. Income chargeanble under the head 'salaries' (3-5)</t>
  </si>
  <si>
    <t>7. Add: Any other income reported by Employee</t>
  </si>
  <si>
    <t>Interest from Saving Bank Accounts</t>
  </si>
  <si>
    <t>8. Gross Total Income (6+7) c/f</t>
  </si>
  <si>
    <t>8. Gross Total Income (6+7) b/f</t>
  </si>
  <si>
    <t>9. Deductions under chapter VI A</t>
  </si>
  <si>
    <t>Gross Amount</t>
  </si>
  <si>
    <t>Deductible Amount</t>
  </si>
  <si>
    <t xml:space="preserve">        (A) Sections 80C, 80CCC, 80CCD</t>
  </si>
  <si>
    <t>a) Section 80C</t>
  </si>
  <si>
    <t>Amount (in Rs.)</t>
  </si>
  <si>
    <t>i)  GPF</t>
  </si>
  <si>
    <t>ii) GIS</t>
  </si>
  <si>
    <t>iii) LIC</t>
  </si>
  <si>
    <t>iv) ULIP</t>
  </si>
  <si>
    <t>v) Repayment of House Loan</t>
  </si>
  <si>
    <t>vi)Tution Fee (Max. two children)</t>
  </si>
  <si>
    <t>vii) Investment in NSC</t>
  </si>
  <si>
    <t>viii) Accrued Interest on NSC</t>
  </si>
  <si>
    <t>ix) NPS</t>
  </si>
  <si>
    <t>x) Any Other</t>
  </si>
  <si>
    <t>Note:   1. Aggregate amount deductible under section 80C,</t>
  </si>
  <si>
    <t xml:space="preserve">       80CCC and 80CCD shall not exceed one lakh fifty thousand rupees.</t>
  </si>
  <si>
    <t xml:space="preserve">        (B) Other sections (80E, G, TTA etc.) under chapter VI A</t>
  </si>
  <si>
    <t>Qualifying Amount</t>
  </si>
  <si>
    <t>i) Section</t>
  </si>
  <si>
    <t xml:space="preserve"> 80CCD (1B)</t>
  </si>
  <si>
    <t>ii) Section</t>
  </si>
  <si>
    <t xml:space="preserve"> 80CCG</t>
  </si>
  <si>
    <t>iii) Section</t>
  </si>
  <si>
    <t xml:space="preserve">  80D, DD, DDB, 80E</t>
  </si>
  <si>
    <t>iv) Section</t>
  </si>
  <si>
    <t xml:space="preserve">  88 TTA (1)</t>
  </si>
  <si>
    <t>v) Section</t>
  </si>
  <si>
    <t xml:space="preserve"> 80U and others</t>
  </si>
  <si>
    <t>10. Aggregate of deductible amounts under chapter VI-A</t>
  </si>
  <si>
    <t>11. Total Income (8-10)</t>
  </si>
  <si>
    <t>12. Tax on Total Income</t>
  </si>
  <si>
    <t>13. Education Cess @ 3% (on tax computed in Sr. No. 12)</t>
  </si>
  <si>
    <t>14. Tax Payable (12+13)</t>
  </si>
  <si>
    <t>15. Less: Relief under section 89 (attach details in form 10 E)</t>
  </si>
  <si>
    <t>16. Tax Payable (14-15)</t>
  </si>
  <si>
    <t xml:space="preserve">Verification: </t>
  </si>
  <si>
    <t>I</t>
  </si>
  <si>
    <t xml:space="preserve">working in the capacity of </t>
  </si>
  <si>
    <t xml:space="preserve">do hereby certify that a sum of </t>
  </si>
  <si>
    <t xml:space="preserve">            Rs. </t>
  </si>
  <si>
    <t>[Rupees                                                                                                                                  (in words)]</t>
  </si>
  <si>
    <t>has been</t>
  </si>
  <si>
    <t>deducted at source and paid to the credit of the Central Government. I further certify that the information given</t>
  </si>
  <si>
    <t xml:space="preserve">above is true and correct based on the books of account, documents, TDS statement, TDS deposited and other </t>
  </si>
  <si>
    <t>available records.</t>
  </si>
  <si>
    <t>Signature of the person responsible for deduction of tax</t>
  </si>
  <si>
    <t xml:space="preserve">Place </t>
  </si>
  <si>
    <t>Full Name</t>
  </si>
  <si>
    <t>Date</t>
  </si>
  <si>
    <t>Desgination</t>
  </si>
  <si>
    <t xml:space="preserve">Note: 1. If an assessee is employed under more than one employer during the year, each of the employers shall issue part A of the certificate in form no. 16 pertaining to the </t>
  </si>
  <si>
    <t>period for which such assessee was employed with each of the employers. Part B may be issued by each of the employers or the last employer at the option of the assessee</t>
  </si>
  <si>
    <t>2. Government deductors to enclose Annexure-A if tax paid without production of an Income Tax Challan and Annexure-B if tax paid accompanied by an income tax Challan.</t>
  </si>
  <si>
    <t>3. Non-Government deductors to enclose Annexure-B.</t>
  </si>
  <si>
    <t>4. The deductor shall furnish the address of the Commissioner of Income Tax (TDS) having jurisdiction as regards TDS statements of the assessee.</t>
  </si>
  <si>
    <t>5. This form shall be applicable only in respect of tax deducted on or after 1st day of April, 2015.</t>
  </si>
  <si>
    <t>Downloaded from www.officebabu.com</t>
  </si>
  <si>
    <t>( To be submitted in triplicate alongwith Attested Photostat copies of savings mentioned in Item No. G)</t>
  </si>
  <si>
    <t>Name of the employee :</t>
  </si>
  <si>
    <t>PAN :</t>
  </si>
  <si>
    <t>Office Name :</t>
  </si>
  <si>
    <t>Rs.</t>
  </si>
  <si>
    <t>A.</t>
  </si>
  <si>
    <t>Salary and other Beninifits:</t>
  </si>
  <si>
    <t>B.</t>
  </si>
  <si>
    <t>Less: Income exemptu/s 10</t>
  </si>
  <si>
    <t>Travel Concession or Assistance</t>
  </si>
  <si>
    <t>Fixed Conveyance Allowance (su. To actual expe)</t>
  </si>
  <si>
    <t>Education Allwance Rs. 100 Per Month Per Child</t>
  </si>
  <si>
    <t xml:space="preserve">Income after exemption u/s 10 </t>
  </si>
  <si>
    <t>Less: Standered Deducation U/S 16</t>
  </si>
  <si>
    <t xml:space="preserve">Income after standered Deduction u/s 16 </t>
  </si>
  <si>
    <t>C</t>
  </si>
  <si>
    <t>Add: Income From House Property</t>
  </si>
  <si>
    <t>D</t>
  </si>
  <si>
    <t>Less : interest paid in case of self occupied residential house(upto Rs.30,000)</t>
  </si>
  <si>
    <t>(Rs 2,00,000/- in case construction of house is completed from borrowed capital on or after 1.4.99)</t>
  </si>
  <si>
    <t>balance</t>
  </si>
  <si>
    <t>E</t>
  </si>
  <si>
    <r>
      <rPr>
        <b/>
        <sz val="9"/>
        <rFont val="Arial"/>
        <family val="2"/>
      </rPr>
      <t>Add: income from other sources</t>
    </r>
    <r>
      <rPr>
        <b/>
        <sz val="8"/>
        <rFont val="Arial"/>
        <family val="2"/>
      </rPr>
      <t xml:space="preserve"> </t>
    </r>
    <r>
      <rPr>
        <sz val="8"/>
        <rFont val="Arial"/>
        <family val="2"/>
      </rPr>
      <t>including Interest from bank and other deposits or investments</t>
    </r>
  </si>
  <si>
    <t>F</t>
  </si>
  <si>
    <t>Gross Total Income</t>
  </si>
  <si>
    <t>G</t>
  </si>
  <si>
    <t>Add: Agriculture Income</t>
  </si>
  <si>
    <t>H</t>
  </si>
  <si>
    <t>Total Income</t>
  </si>
  <si>
    <t>Less: Deduction u/s 80c to 80ccf( Savings and investments made during the year)</t>
  </si>
  <si>
    <t>a</t>
  </si>
  <si>
    <t>G.P.F/ N.P.S.</t>
  </si>
  <si>
    <t>b</t>
  </si>
  <si>
    <t>GIS- Recovery towards Group Insurance Scheme</t>
  </si>
  <si>
    <t>c</t>
  </si>
  <si>
    <t>LIC- life insurance Premia Payment</t>
  </si>
  <si>
    <t>d</t>
  </si>
  <si>
    <t>ULIP- contribution to unit- linked Ins. Plan UTI/LIC</t>
  </si>
  <si>
    <t>e</t>
  </si>
  <si>
    <t>Payment of House Loan</t>
  </si>
  <si>
    <t>f</t>
  </si>
  <si>
    <t>Tuition Fee(maximum for 2 children)</t>
  </si>
  <si>
    <t xml:space="preserve">g </t>
  </si>
  <si>
    <t>Investement in  NSC (viii issue)</t>
  </si>
  <si>
    <t>h</t>
  </si>
  <si>
    <t>Accrued Interest on Nsc</t>
  </si>
  <si>
    <t>i</t>
  </si>
  <si>
    <t>k</t>
  </si>
  <si>
    <t>Others</t>
  </si>
  <si>
    <t>Total(limited to Rs 150000)</t>
  </si>
  <si>
    <t>l</t>
  </si>
  <si>
    <t>Rajive Gandhi Equity Saving Scheme( Deduction Up to 50% of Max. 50,000)</t>
  </si>
  <si>
    <t>m</t>
  </si>
  <si>
    <t>Less Deduction U/S 80E (Interest Paid on Loan for Higher Education)</t>
  </si>
  <si>
    <t>n</t>
  </si>
  <si>
    <t>Self Contribution to NPS Account (Maximum 50000/-)</t>
  </si>
  <si>
    <t>J</t>
  </si>
  <si>
    <t>Less: Deductions u/s 80D to 80U</t>
  </si>
  <si>
    <t>80 D (Medical/Insurance Premiam upto 25000)……………………………………</t>
  </si>
  <si>
    <t xml:space="preserve">ii             </t>
  </si>
  <si>
    <t>80DD (Handicaped Dependent)</t>
  </si>
  <si>
    <t>iii</t>
  </si>
  <si>
    <t>80G …………………………………………</t>
  </si>
  <si>
    <t>iv</t>
  </si>
  <si>
    <t>80U</t>
  </si>
  <si>
    <t>v</t>
  </si>
  <si>
    <t>80TTA (Interest of Bank Account Max. Rebet upto Rs. 10000/-)</t>
  </si>
  <si>
    <t>vi</t>
  </si>
  <si>
    <t>Any other</t>
  </si>
  <si>
    <t>K</t>
  </si>
  <si>
    <t>Total Deduction from 80C to 80U</t>
  </si>
  <si>
    <t>L</t>
  </si>
  <si>
    <t>Taxable Income(rounde off to nearest ten rupees)</t>
  </si>
  <si>
    <t>M</t>
  </si>
  <si>
    <t>Computation of Tax</t>
  </si>
  <si>
    <t>rate</t>
  </si>
  <si>
    <t>Taxable Amount</t>
  </si>
  <si>
    <t>Tax amount</t>
  </si>
  <si>
    <t>1. on first Rs 2,50,000</t>
  </si>
  <si>
    <t>Nil</t>
  </si>
  <si>
    <t>2. Rs 2,50,001 to Rs 5,00,000</t>
  </si>
  <si>
    <t xml:space="preserve">4. Rs 5,00,001 to Rs 10,00,000 </t>
  </si>
  <si>
    <t>5. Exceeding Rs 10000001</t>
  </si>
  <si>
    <t>N</t>
  </si>
  <si>
    <t>Tax On Total  Income</t>
  </si>
  <si>
    <t>O</t>
  </si>
  <si>
    <t>Rebet U/S 87A</t>
  </si>
  <si>
    <t>P</t>
  </si>
  <si>
    <t>Tax Payable after rebet U/S 87A (item N-O)</t>
  </si>
  <si>
    <t>Q</t>
  </si>
  <si>
    <t>Less: Income Tax on Agriculture income</t>
  </si>
  <si>
    <t>R</t>
  </si>
  <si>
    <t>Tax Payable after Rebet on agriculture income</t>
  </si>
  <si>
    <t>S</t>
  </si>
  <si>
    <t>Education, Health Cess &amp;Higher Education cess@ 4% of above</t>
  </si>
  <si>
    <t>T</t>
  </si>
  <si>
    <t>Tax Payable ( item R+S)</t>
  </si>
  <si>
    <t>U</t>
  </si>
  <si>
    <t xml:space="preserve">Rebet U/S 89(1) </t>
  </si>
  <si>
    <t>V</t>
  </si>
  <si>
    <t>Total Tax Payable</t>
  </si>
  <si>
    <t>W</t>
  </si>
  <si>
    <r>
      <rPr>
        <b/>
        <sz val="9"/>
        <rFont val="Arial"/>
        <family val="2"/>
      </rPr>
      <t xml:space="preserve">Tax Deduced at source </t>
    </r>
    <r>
      <rPr>
        <sz val="9"/>
        <rFont val="Arial"/>
        <family val="2"/>
      </rPr>
      <t>(enclose certificates) issued u/s 203</t>
    </r>
  </si>
  <si>
    <t>X</t>
  </si>
  <si>
    <t>Balance Tax to be paid</t>
  </si>
  <si>
    <t>Y</t>
  </si>
  <si>
    <t>Refundable Tax Amount</t>
  </si>
  <si>
    <t>verification</t>
  </si>
  <si>
    <t>I ……………….... Do hereby declare that what is stated above is true to the best of my knowledge</t>
  </si>
  <si>
    <t>Place :</t>
  </si>
  <si>
    <t xml:space="preserve">       Date :</t>
  </si>
  <si>
    <t>……………</t>
  </si>
  <si>
    <t>………………</t>
  </si>
  <si>
    <t>head of office</t>
  </si>
  <si>
    <t>Checked by</t>
  </si>
  <si>
    <t>signature of employee</t>
  </si>
  <si>
    <r>
      <rPr>
        <b/>
        <sz val="9"/>
        <rFont val="Arial"/>
        <family val="2"/>
      </rPr>
      <t>Add: income from other sources</t>
    </r>
    <r>
      <rPr>
        <b/>
        <sz val="8"/>
        <rFont val="Arial"/>
        <family val="2"/>
      </rPr>
      <t xml:space="preserve"> </t>
    </r>
    <r>
      <rPr>
        <sz val="8"/>
        <rFont val="Arial"/>
        <family val="2"/>
      </rPr>
      <t>including Interest from bank and other deposits or investments</t>
    </r>
  </si>
  <si>
    <t>Total(limited to Rs 0)</t>
  </si>
  <si>
    <r>
      <rPr>
        <b/>
        <sz val="9"/>
        <rFont val="Arial"/>
        <family val="2"/>
      </rPr>
      <t xml:space="preserve">Tax Deduced at source </t>
    </r>
    <r>
      <rPr>
        <sz val="9"/>
        <rFont val="Arial"/>
        <family val="2"/>
      </rPr>
      <t>(enclose certificates) issued u/s 203</t>
    </r>
  </si>
  <si>
    <t>2020-21</t>
  </si>
  <si>
    <t xml:space="preserve"> Balance (1-2)</t>
  </si>
  <si>
    <t>3. Less Standered Deduction u/s 16</t>
  </si>
  <si>
    <t xml:space="preserve"> Balance (2-3)</t>
  </si>
  <si>
    <t>(C) Interest Paid on HRA</t>
  </si>
  <si>
    <t>5. Aggregate of 4 (a) and (c)</t>
  </si>
  <si>
    <t>Income From House Property</t>
  </si>
  <si>
    <t>Income From Agriculture</t>
  </si>
  <si>
    <t>i)  GPF/NPS</t>
  </si>
  <si>
    <t>ix) PPF</t>
  </si>
  <si>
    <t>Total of 9 (A)</t>
  </si>
  <si>
    <t>(B)</t>
  </si>
  <si>
    <t>Less: Deductions u/s 80CCG to 80U</t>
  </si>
  <si>
    <t>xi) Rajive Gandhi Equity Saving Scheme( Deduction Up to 50% of Max. 50,000)</t>
  </si>
  <si>
    <t>xii) Less Deduction U/S 80E (Interest Paid on Loan for Higher Education)</t>
  </si>
  <si>
    <t>xiii) Self Contribution to NPS Account (Maximum 50000/-)</t>
  </si>
  <si>
    <t>xiv) 80 D (Medical/Insurance Premiam upto 25000)……………………………………</t>
  </si>
  <si>
    <t>xv)80DD (Handicaped Dependent)</t>
  </si>
  <si>
    <t>xvi)80G …………………………………………</t>
  </si>
  <si>
    <t>xvii) 80U</t>
  </si>
  <si>
    <t>xviii) 80TTA (Interest of Bank Account Max. Rebet upto Rs. 10000/-)</t>
  </si>
  <si>
    <t>xix) Any other</t>
  </si>
  <si>
    <t>Total of 9 (B)</t>
  </si>
  <si>
    <t>13. Health and Education Cess @ 4% (on tax computed in Sr. No. 12)</t>
  </si>
  <si>
    <t>17. Tax Deduced at source (enclose certificates) issued u/s 203</t>
  </si>
  <si>
    <t>18. Balance Tax to be paid</t>
  </si>
  <si>
    <t>19. Refundable Tax Amount</t>
  </si>
  <si>
    <t xml:space="preserve">1. सबसे पहले जो आपको पिछले सालों का Arrear  मिला है। उसे Introduction शीट में भरकर Tax sheet तक पूरा कर लें। </t>
  </si>
  <si>
    <t xml:space="preserve">2. इसके बाद आपको जिन वर्षों का Arrear मिला है उन वर्षों की Taxable Income, Yearwise लिख लें तथा इस शीट के कॉलम 3  में भरें। </t>
  </si>
  <si>
    <t xml:space="preserve">3 इसके बाद आपको जिन वर्षों का Arrear मिला है, उसे Yearwise बाँट कर इस शीट के कॉलम 2  में भरें। </t>
  </si>
  <si>
    <t xml:space="preserve">4. कॉलम 2 व 3 भरते ही आपका Form 10E अपने आप ही भरा जाएगा तथा आप उसे Form 10E शीट पर जाकर प्रिंट कर सकते है। </t>
  </si>
  <si>
    <t>Taxable Income with arrear (2 + 3)</t>
  </si>
  <si>
    <t>Total Income Tax (without arrear)</t>
  </si>
  <si>
    <t>Total Income Tax (with arrear)</t>
  </si>
  <si>
    <t>Difference to be paid (6-5)</t>
  </si>
  <si>
    <t>Taxable Income without arrear (for current year only)</t>
  </si>
  <si>
    <t>Taxable Income with total arrears (for current year only)</t>
  </si>
  <si>
    <t>Differnce in Tax due to arrears/ advances</t>
  </si>
  <si>
    <t>Tax Relief u/s 89 for current year</t>
  </si>
  <si>
    <t>Tax without arrear</t>
  </si>
  <si>
    <t>Tax with arrear</t>
  </si>
  <si>
    <t>Income in 0%</t>
  </si>
  <si>
    <t>Income in Ist Slab</t>
  </si>
  <si>
    <t>Tax</t>
  </si>
  <si>
    <t>Income in Iind Slab</t>
  </si>
  <si>
    <t>Income in 3rd Slab</t>
  </si>
  <si>
    <t>87A</t>
  </si>
  <si>
    <t>Surcharge</t>
  </si>
  <si>
    <t>Cess</t>
  </si>
  <si>
    <t>GT</t>
  </si>
  <si>
    <t xml:space="preserve">2017-18 </t>
  </si>
  <si>
    <t xml:space="preserve">Total Arrear/ Advance received </t>
  </si>
  <si>
    <t xml:space="preserve">Form No. 10E </t>
  </si>
  <si>
    <t>[See Rule 21AA]</t>
  </si>
  <si>
    <t xml:space="preserve">Form for furnishing particulars of income u/s 192 (2A) for the year ending 31st March, 2017 for </t>
  </si>
  <si>
    <t>claiming relief u/s 89 (1) by a Government servant or an employee in a company/ cooperative</t>
  </si>
  <si>
    <t>society/ local authority/ university/ institution/ association or body.</t>
  </si>
  <si>
    <t>Name and Address of Employee</t>
  </si>
  <si>
    <t>Permanent Account Number</t>
  </si>
  <si>
    <t xml:space="preserve">Particulars of income referred to in rule 21A of Income Tax rules, 1962, during the previous </t>
  </si>
  <si>
    <t>year relevant to assessment year 2017-18.</t>
  </si>
  <si>
    <t>a)</t>
  </si>
  <si>
    <t>Salary received in arrears or in advance in accordance</t>
  </si>
  <si>
    <t>with the provision of sub-rule (2) of rule 21A</t>
  </si>
  <si>
    <t xml:space="preserve">b) </t>
  </si>
  <si>
    <t>Payment in nature of gratuity in respect of past</t>
  </si>
  <si>
    <t>services, extending over a period of not less than</t>
  </si>
  <si>
    <t xml:space="preserve">5 years in accordance with provision of sub-rule (4) </t>
  </si>
  <si>
    <t>of rule 21A</t>
  </si>
  <si>
    <t>c)</t>
  </si>
  <si>
    <t xml:space="preserve">Payment in nature of compensation from the </t>
  </si>
  <si>
    <t>employer or former employer at or in connection</t>
  </si>
  <si>
    <t>with termination of employment after continuous</t>
  </si>
  <si>
    <t>service of not less than 3 years or where the</t>
  </si>
  <si>
    <t>unexpired period of term of employment is also not</t>
  </si>
  <si>
    <t xml:space="preserve">less than 3 years in accordance with provision of </t>
  </si>
  <si>
    <t>sub-rule (4) of rule 21A</t>
  </si>
  <si>
    <t>d)</t>
  </si>
  <si>
    <t>Payment of commutation of pension in accordance</t>
  </si>
  <si>
    <t>with provisions of sub-rule (5) of rule 21A</t>
  </si>
  <si>
    <t xml:space="preserve">Detailed particulars of payments referred to above may be given in the Annexure I, </t>
  </si>
  <si>
    <t>II, IIA, III or IV, as the case may be.</t>
  </si>
  <si>
    <t xml:space="preserve">Signature of Employee </t>
  </si>
  <si>
    <t>Verification</t>
  </si>
  <si>
    <t>I,</t>
  </si>
  <si>
    <t>,do hereby declare that the above</t>
  </si>
  <si>
    <t>particulars stated by me are true and correct to the best of my knowledge and belief.</t>
  </si>
  <si>
    <t>Verified today, the …………………………. day of …………………2019.</t>
  </si>
  <si>
    <t>Place</t>
  </si>
  <si>
    <t xml:space="preserve">Date </t>
  </si>
  <si>
    <t>Annexure I</t>
  </si>
  <si>
    <t>[See item 2 of form 10E]</t>
  </si>
  <si>
    <t>ARREARS OR ADVANCE SALARY</t>
  </si>
  <si>
    <t xml:space="preserve">Total salary (excluding salary received in arrears or in </t>
  </si>
  <si>
    <t>advance)</t>
  </si>
  <si>
    <t>Salary received in arrears or advance</t>
  </si>
  <si>
    <t>Total Income (as increased by salary received in arrears</t>
  </si>
  <si>
    <t>or in advance) (add item 1 and 2)</t>
  </si>
  <si>
    <t>Tax on total income (as per item 3)</t>
  </si>
  <si>
    <t>Tax on total income (as per item 1)</t>
  </si>
  <si>
    <t>Tax on salary received in arrears or in advance (4-5)</t>
  </si>
  <si>
    <t xml:space="preserve">Tax computed in accordance with table A (brought from </t>
  </si>
  <si>
    <t>column 7 of table A)</t>
  </si>
  <si>
    <t xml:space="preserve">Relief under section 89(1) [Indicate the difference </t>
  </si>
  <si>
    <t>between the amounts mentioned against items 6,7]</t>
  </si>
  <si>
    <t>Table - A</t>
  </si>
  <si>
    <t>[See item 7 of Annexure I]</t>
  </si>
  <si>
    <t>Previous Years</t>
  </si>
  <si>
    <t>Total income of the relevant previous year</t>
  </si>
  <si>
    <t>Salary received in arrears/ in advance relating to the relevant previous year mentioned in column 1</t>
  </si>
  <si>
    <t>Total Income (as increased by salary received in arrears or advance) of the relevant previous year mentioned in column 1 (Add 2 and 3)</t>
  </si>
  <si>
    <t>Tax on total income (as per column 2)</t>
  </si>
  <si>
    <t>Tax on total income (as per column 4)</t>
  </si>
  <si>
    <t>Difference in Tax (Subtract 5 from 6)</t>
  </si>
  <si>
    <t xml:space="preserve">Note: In this table, details of salary received in arrears or in advance relating to the different </t>
  </si>
  <si>
    <t>previous years may be furnished.</t>
  </si>
  <si>
    <t>downloaded from: www.officebabu.com</t>
  </si>
  <si>
    <t>#REF!</t>
  </si>
  <si>
    <t xml:space="preserve">Principal </t>
  </si>
  <si>
    <t>GSSS xyz</t>
  </si>
  <si>
    <t>1. on first Rs 3,00,000</t>
  </si>
  <si>
    <t>5. Rs. 12,00,001 to to 15,00,000</t>
  </si>
  <si>
    <t xml:space="preserve">6. Above Rs. 15,00,001 </t>
  </si>
  <si>
    <t xml:space="preserve">इस Income Tax (FY 2024-25) को प्रयोग करने के लिए महत्वपूर्ण निर्देश </t>
  </si>
  <si>
    <t xml:space="preserve">&lt;- मार्च Paid अप्रैल 2024 की Basic pay लिखें </t>
  </si>
  <si>
    <t xml:space="preserve">&lt;- जुलाई Paid अगस्त 2024 की Basic pay लिखें </t>
  </si>
  <si>
    <t xml:space="preserve">&lt;- यहाँ जनवरी paid फरवरी 2025 की Basic pay लिखें </t>
  </si>
  <si>
    <r>
      <t xml:space="preserve">Basic Pay </t>
    </r>
    <r>
      <rPr>
        <i/>
        <sz val="12"/>
        <rFont val="Kokila"/>
        <family val="2"/>
      </rPr>
      <t>(March Paid April 24)</t>
    </r>
  </si>
  <si>
    <r>
      <t xml:space="preserve">Basic pay </t>
    </r>
    <r>
      <rPr>
        <i/>
        <sz val="12"/>
        <rFont val="Kokila"/>
        <family val="2"/>
      </rPr>
      <t>(July Paid in Aug. 24)</t>
    </r>
  </si>
  <si>
    <r>
      <t xml:space="preserve">Basic pay </t>
    </r>
    <r>
      <rPr>
        <i/>
        <sz val="12"/>
        <rFont val="Kokila"/>
        <family val="2"/>
      </rPr>
      <t>( Jan. Paid in Feb. 25)</t>
    </r>
  </si>
  <si>
    <t>Salary Statement for the Year 2024-25</t>
  </si>
  <si>
    <t>Proforma for Calculation of Income Tax for the year  2024-25 (Old Scheme)</t>
  </si>
  <si>
    <t>( received during financial year 2024-25 )</t>
  </si>
  <si>
    <t>and belief. Verified today the ……………… day of ……………. 2025</t>
  </si>
  <si>
    <t>Proforma for Calculation of Income Tax for the year  2024-25 (New Scheme)</t>
  </si>
  <si>
    <t>2. Rs 3,00,001 to Rs 7,00,000</t>
  </si>
  <si>
    <t xml:space="preserve">3. Rs 7,00,001 to Rs 10,00,000 </t>
  </si>
  <si>
    <t>4. Rs. 10,00,001 to to 12,00,000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</si>
</sst>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Red]0"/>
  </numFmts>
  <fonts count="83">
    <font>
      <sz val="11"/>
      <name val="Calibri"/>
      <scheme val="minor"/>
    </font>
    <font>
      <sz val="11"/>
      <name val="Calibri"/>
      <family val="2"/>
    </font>
    <font>
      <sz val="11"/>
      <name val="Calibri"/>
      <family val="2"/>
    </font>
    <font>
      <sz val="14"/>
      <color rgb="FFFF0000"/>
      <name val="Kokila"/>
      <family val="2"/>
    </font>
    <font>
      <sz val="13"/>
      <name val="Calibri"/>
      <family val="2"/>
    </font>
    <font>
      <sz val="14"/>
      <name val="Kokila"/>
      <family val="2"/>
    </font>
    <font>
      <b/>
      <sz val="13"/>
      <name val="Calibri"/>
      <family val="2"/>
    </font>
    <font>
      <sz val="16"/>
      <name val="Kokila"/>
      <family val="2"/>
    </font>
    <font>
      <sz val="16"/>
      <name val="Aharoni"/>
    </font>
    <font>
      <sz val="12"/>
      <name val="Calibri"/>
      <family val="2"/>
    </font>
    <font>
      <sz val="14"/>
      <name val="Kokila"/>
      <family val="2"/>
    </font>
    <font>
      <sz val="12"/>
      <name val="Kokila"/>
      <family val="2"/>
    </font>
    <font>
      <sz val="12"/>
      <name val="Kokila"/>
      <family val="2"/>
    </font>
    <font>
      <sz val="13"/>
      <name val="Kokila"/>
      <family val="2"/>
    </font>
    <font>
      <i/>
      <sz val="12"/>
      <name val="Kokila"/>
      <family val="2"/>
    </font>
    <font>
      <sz val="10"/>
      <name val="Kokila"/>
      <family val="2"/>
    </font>
    <font>
      <b/>
      <sz val="18"/>
      <name val="Kokila"/>
      <family val="2"/>
    </font>
    <font>
      <sz val="18"/>
      <name val="Kokila"/>
      <family val="2"/>
    </font>
    <font>
      <b/>
      <sz val="18"/>
      <name val="Kokila"/>
      <family val="2"/>
    </font>
    <font>
      <b/>
      <sz val="16"/>
      <name val="Cambria"/>
      <family val="1"/>
    </font>
    <font>
      <sz val="18"/>
      <name val="Kokila"/>
      <family val="2"/>
    </font>
    <font>
      <sz val="16"/>
      <name val="Kokila"/>
      <family val="2"/>
    </font>
    <font>
      <b/>
      <sz val="11"/>
      <name val="Cambria"/>
      <family val="1"/>
    </font>
    <font>
      <b/>
      <sz val="16"/>
      <name val="Times New Roman"/>
      <family val="1"/>
    </font>
    <font>
      <b/>
      <sz val="11"/>
      <name val="Times New Roman"/>
      <family val="1"/>
    </font>
    <font>
      <sz val="11"/>
      <name val="Times New Roman"/>
      <family val="1"/>
    </font>
    <font>
      <b/>
      <sz val="8"/>
      <name val="Calibri"/>
      <family val="2"/>
    </font>
    <font>
      <b/>
      <sz val="9"/>
      <name val="Calibri"/>
      <family val="2"/>
    </font>
    <font>
      <b/>
      <sz val="11"/>
      <name val="Calibri"/>
      <family val="2"/>
    </font>
    <font>
      <sz val="8"/>
      <name val="Calibri"/>
      <family val="2"/>
    </font>
    <font>
      <sz val="9"/>
      <name val="Calibri"/>
      <family val="2"/>
    </font>
    <font>
      <sz val="10"/>
      <name val="Calibri"/>
      <family val="2"/>
    </font>
    <font>
      <sz val="10"/>
      <name val="Calibri"/>
      <family val="2"/>
    </font>
    <font>
      <b/>
      <sz val="10"/>
      <name val="Calibri"/>
      <family val="2"/>
    </font>
    <font>
      <u/>
      <sz val="6"/>
      <name val="Calibri"/>
      <family val="2"/>
    </font>
    <font>
      <b/>
      <sz val="12"/>
      <name val="Calibri"/>
      <family val="2"/>
    </font>
    <font>
      <b/>
      <i/>
      <sz val="11"/>
      <name val="Calibri"/>
      <family val="2"/>
    </font>
    <font>
      <sz val="11"/>
      <name val="Calibri"/>
      <family val="2"/>
    </font>
    <font>
      <sz val="8"/>
      <name val="Calibri"/>
      <family val="2"/>
    </font>
    <font>
      <sz val="7"/>
      <name val="Calibri"/>
      <family val="2"/>
    </font>
    <font>
      <b/>
      <sz val="7"/>
      <name val="Calibri"/>
      <family val="2"/>
    </font>
    <font>
      <b/>
      <sz val="13"/>
      <name val="Arial"/>
      <family val="2"/>
    </font>
    <font>
      <sz val="8"/>
      <name val="Arial"/>
      <family val="2"/>
    </font>
    <font>
      <b/>
      <sz val="10"/>
      <name val="Arial"/>
      <family val="2"/>
    </font>
    <font>
      <b/>
      <sz val="9"/>
      <name val="Arial"/>
      <family val="2"/>
    </font>
    <font>
      <sz val="9"/>
      <name val="Arial"/>
      <family val="2"/>
    </font>
    <font>
      <i/>
      <sz val="9"/>
      <name val="Arial"/>
      <family val="2"/>
    </font>
    <font>
      <i/>
      <sz val="11"/>
      <name val="Calibri"/>
      <family val="2"/>
    </font>
    <font>
      <b/>
      <i/>
      <sz val="10"/>
      <name val="Cambria"/>
      <family val="1"/>
    </font>
    <font>
      <sz val="10"/>
      <name val="Cambria"/>
      <family val="1"/>
    </font>
    <font>
      <sz val="8"/>
      <name val="Cambria"/>
      <family val="1"/>
    </font>
    <font>
      <sz val="11"/>
      <name val="Cambria"/>
      <family val="1"/>
    </font>
    <font>
      <b/>
      <sz val="11"/>
      <name val="Cambria"/>
      <family val="1"/>
    </font>
    <font>
      <sz val="11"/>
      <name val="Cambria"/>
      <family val="1"/>
    </font>
    <font>
      <b/>
      <sz val="10"/>
      <name val="Cambria"/>
      <family val="1"/>
    </font>
    <font>
      <sz val="10"/>
      <name val="Cambria"/>
      <family val="1"/>
    </font>
    <font>
      <sz val="11"/>
      <name val="Times New Roman"/>
      <family val="1"/>
    </font>
    <font>
      <sz val="8"/>
      <name val="Cambria"/>
      <family val="1"/>
    </font>
    <font>
      <sz val="7"/>
      <name val="Cambria"/>
      <family val="1"/>
    </font>
    <font>
      <b/>
      <sz val="16"/>
      <name val="Cambria"/>
      <family val="1"/>
    </font>
    <font>
      <b/>
      <sz val="16"/>
      <name val="Calibri"/>
      <family val="2"/>
    </font>
    <font>
      <b/>
      <sz val="11"/>
      <name val="Calibri"/>
      <family val="2"/>
    </font>
    <font>
      <sz val="10"/>
      <name val="Times New Roman"/>
      <family val="1"/>
    </font>
    <font>
      <b/>
      <i/>
      <sz val="11"/>
      <name val="Times New Roman"/>
      <family val="1"/>
    </font>
    <font>
      <i/>
      <sz val="11"/>
      <name val="Times New Roman"/>
      <family val="1"/>
    </font>
    <font>
      <b/>
      <sz val="12"/>
      <name val="Times New Roman"/>
      <family val="1"/>
    </font>
    <font>
      <b/>
      <sz val="14"/>
      <name val="Times New Roman"/>
      <family val="1"/>
    </font>
    <font>
      <b/>
      <sz val="10"/>
      <name val="Tahoma"/>
      <family val="2"/>
    </font>
    <font>
      <b/>
      <sz val="10"/>
      <name val="Times New Roman"/>
      <family val="1"/>
    </font>
    <font>
      <sz val="8"/>
      <name val="Times New Roman"/>
      <family val="1"/>
    </font>
    <font>
      <sz val="14"/>
      <color rgb="FF000099"/>
      <name val="Kokila"/>
      <family val="2"/>
    </font>
    <font>
      <sz val="12"/>
      <color rgb="FFFF0000"/>
      <name val="Kokila"/>
      <family val="2"/>
    </font>
    <font>
      <b/>
      <sz val="18"/>
      <color rgb="FFFF0000"/>
      <name val="Kokila"/>
      <family val="2"/>
    </font>
    <font>
      <b/>
      <sz val="8"/>
      <name val="Arial"/>
      <family val="2"/>
    </font>
    <font>
      <sz val="8.5"/>
      <name val="Arial"/>
      <family val="2"/>
    </font>
    <font>
      <sz val="8.5"/>
      <name val="Calibri"/>
      <family val="2"/>
    </font>
    <font>
      <b/>
      <sz val="10"/>
      <name val="Arial"/>
      <family val="2"/>
    </font>
    <font>
      <b/>
      <sz val="13"/>
      <name val="Arial"/>
      <family val="2"/>
    </font>
    <font>
      <sz val="9"/>
      <name val="Arial"/>
      <family val="2"/>
    </font>
    <font>
      <sz val="11"/>
      <name val="Calibri"/>
      <family val="2"/>
      <scheme val="minor"/>
    </font>
    <font>
      <sz val="18"/>
      <name val="Calibri"/>
      <family val="2"/>
    </font>
    <font>
      <b/>
      <sz val="14"/>
      <color rgb="FFFF0000"/>
      <name val="Kokila"/>
      <family val="2"/>
    </font>
    <font>
      <sz val="9"/>
      <name val="Calibri"/>
      <family val="2"/>
      <scheme val="minor"/>
    </font>
  </fonts>
  <fills count="21">
    <fill>
      <patternFill patternType="none"/>
    </fill>
    <fill>
      <patternFill patternType="gray125"/>
    </fill>
    <fill>
      <patternFill patternType="solid">
        <fgColor rgb="FFC6D9F0"/>
        <bgColor rgb="FFC6D9F0"/>
      </patternFill>
    </fill>
    <fill>
      <patternFill patternType="solid">
        <fgColor rgb="FFE5B8B7"/>
        <bgColor rgb="FFE5B8B7"/>
      </patternFill>
    </fill>
    <fill>
      <patternFill patternType="solid">
        <fgColor rgb="FFFFFFCC"/>
        <bgColor rgb="FFFFFFCC"/>
      </patternFill>
    </fill>
    <fill>
      <patternFill patternType="solid">
        <fgColor rgb="FF8DB3E2"/>
        <bgColor rgb="FF8DB3E2"/>
      </patternFill>
    </fill>
    <fill>
      <patternFill patternType="solid">
        <fgColor rgb="FFFABF8F"/>
        <bgColor rgb="FFFABF8F"/>
      </patternFill>
    </fill>
    <fill>
      <patternFill patternType="solid">
        <fgColor rgb="FFFFFF00"/>
        <bgColor rgb="FFFFFF00"/>
      </patternFill>
    </fill>
    <fill>
      <patternFill patternType="solid">
        <fgColor rgb="FF00FF00"/>
        <bgColor rgb="FF00FF00"/>
      </patternFill>
    </fill>
    <fill>
      <patternFill patternType="solid">
        <fgColor rgb="FFFDE9D9"/>
        <bgColor rgb="FFFDE9D9"/>
      </patternFill>
    </fill>
    <fill>
      <patternFill patternType="solid">
        <fgColor rgb="FFFFFF66"/>
        <bgColor rgb="FFFFFF66"/>
      </patternFill>
    </fill>
    <fill>
      <patternFill patternType="solid">
        <fgColor rgb="FFCC66FF"/>
        <bgColor rgb="FFCC66FF"/>
      </patternFill>
    </fill>
    <fill>
      <patternFill patternType="solid">
        <fgColor rgb="FFFFC000"/>
        <bgColor rgb="FFFFC000"/>
      </patternFill>
    </fill>
    <fill>
      <patternFill patternType="solid">
        <fgColor rgb="FFFFFF99"/>
        <bgColor rgb="FFFFFF99"/>
      </patternFill>
    </fill>
    <fill>
      <patternFill patternType="solid">
        <fgColor rgb="FFF2F2F2"/>
        <bgColor rgb="FFF2F2F2"/>
      </patternFill>
    </fill>
    <fill>
      <patternFill patternType="solid">
        <fgColor rgb="FFCCFF99"/>
        <bgColor rgb="FFCCFF99"/>
      </patternFill>
    </fill>
    <fill>
      <patternFill patternType="solid">
        <fgColor rgb="FFD8D8D8"/>
        <bgColor rgb="FFD8D8D8"/>
      </patternFill>
    </fill>
    <fill>
      <patternFill patternType="solid">
        <fgColor rgb="FFCCFFCC"/>
        <bgColor rgb="FFCCFFCC"/>
      </patternFill>
    </fill>
    <fill>
      <patternFill patternType="solid">
        <fgColor rgb="FFFFFFFF"/>
        <bgColor rgb="FFFFFFFF"/>
      </patternFill>
    </fill>
    <fill>
      <patternFill patternType="solid">
        <fgColor rgb="FF00B050"/>
        <bgColor rgb="FFC6D9F0"/>
      </patternFill>
    </fill>
    <fill>
      <patternFill patternType="solid">
        <fgColor rgb="FF00B050"/>
        <bgColor indexed="64"/>
      </patternFill>
    </fill>
  </fills>
  <borders count="5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45">
    <xf numFmtId="0" fontId="0" fillId="0" borderId="0" xfId="0"/>
    <xf numFmtId="0" fontId="2" fillId="0" borderId="4" xfId="0" applyFont="1" applyBorder="1"/>
    <xf numFmtId="0" fontId="4" fillId="0" borderId="4" xfId="0" applyFont="1" applyBorder="1"/>
    <xf numFmtId="0" fontId="6" fillId="0" borderId="4" xfId="0" applyFont="1" applyBorder="1"/>
    <xf numFmtId="0" fontId="6" fillId="0" borderId="4" xfId="0" applyFont="1" applyBorder="1" applyAlignment="1">
      <alignment vertical="center" wrapText="1"/>
    </xf>
    <xf numFmtId="0" fontId="9" fillId="0" borderId="4" xfId="0" applyFont="1" applyBorder="1" applyAlignment="1">
      <alignment horizontal="left" vertical="center" wrapText="1"/>
    </xf>
    <xf numFmtId="0" fontId="2" fillId="0" borderId="0" xfId="0" applyFont="1"/>
    <xf numFmtId="0" fontId="5" fillId="0" borderId="4" xfId="0" applyFont="1" applyBorder="1" applyAlignment="1">
      <alignment vertical="center"/>
    </xf>
    <xf numFmtId="0" fontId="5" fillId="0" borderId="17" xfId="0" applyFont="1" applyBorder="1" applyAlignment="1">
      <alignment vertical="center"/>
    </xf>
    <xf numFmtId="0" fontId="12" fillId="2" borderId="18" xfId="0" applyFont="1" applyFill="1" applyBorder="1" applyAlignment="1">
      <alignment horizontal="left" vertical="center"/>
    </xf>
    <xf numFmtId="0" fontId="12" fillId="2" borderId="19" xfId="0" applyFont="1" applyFill="1" applyBorder="1" applyAlignment="1">
      <alignment horizontal="left" vertical="center"/>
    </xf>
    <xf numFmtId="0" fontId="12" fillId="2" borderId="20" xfId="0" applyFont="1" applyFill="1" applyBorder="1" applyAlignment="1">
      <alignment horizontal="left" vertical="center"/>
    </xf>
    <xf numFmtId="0" fontId="10" fillId="0" borderId="20"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vertical="center"/>
    </xf>
    <xf numFmtId="0" fontId="10" fillId="0" borderId="4" xfId="0" applyFont="1" applyBorder="1" applyAlignment="1">
      <alignment vertical="center" wrapText="1"/>
    </xf>
    <xf numFmtId="0" fontId="5" fillId="0" borderId="20" xfId="0" applyFont="1" applyBorder="1" applyAlignment="1">
      <alignment vertical="center"/>
    </xf>
    <xf numFmtId="0" fontId="2" fillId="0" borderId="0" xfId="0" applyFont="1" applyAlignment="1">
      <alignment vertical="top"/>
    </xf>
    <xf numFmtId="0" fontId="11" fillId="0" borderId="17" xfId="0" applyFont="1" applyBorder="1" applyAlignment="1">
      <alignment vertical="center"/>
    </xf>
    <xf numFmtId="0" fontId="12" fillId="0" borderId="17" xfId="0" applyFont="1" applyBorder="1" applyAlignment="1">
      <alignment vertical="center"/>
    </xf>
    <xf numFmtId="0" fontId="15" fillId="12" borderId="4" xfId="0" applyFont="1" applyFill="1" applyBorder="1" applyAlignment="1">
      <alignment vertical="center"/>
    </xf>
    <xf numFmtId="0" fontId="11" fillId="12" borderId="4" xfId="0" applyFont="1" applyFill="1" applyBorder="1" applyAlignment="1">
      <alignment vertical="center"/>
    </xf>
    <xf numFmtId="0" fontId="12" fillId="12" borderId="19"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0" xfId="0" applyFont="1" applyBorder="1" applyAlignment="1">
      <alignment vertical="center"/>
    </xf>
    <xf numFmtId="0" fontId="11" fillId="0" borderId="4" xfId="0" applyFont="1" applyBorder="1" applyAlignment="1">
      <alignment vertical="center"/>
    </xf>
    <xf numFmtId="0" fontId="17" fillId="0" borderId="17" xfId="0" applyFont="1" applyBorder="1"/>
    <xf numFmtId="0" fontId="17" fillId="0" borderId="18" xfId="0" applyFont="1" applyBorder="1"/>
    <xf numFmtId="0" fontId="17" fillId="0" borderId="4" xfId="0" applyFont="1" applyBorder="1"/>
    <xf numFmtId="0" fontId="19" fillId="0" borderId="4" xfId="0" applyFont="1" applyBorder="1"/>
    <xf numFmtId="0" fontId="18" fillId="15" borderId="34" xfId="0" applyFont="1" applyFill="1" applyBorder="1" applyAlignment="1">
      <alignment horizontal="center" vertical="center"/>
    </xf>
    <xf numFmtId="0" fontId="18" fillId="15" borderId="35" xfId="0" applyFont="1" applyFill="1" applyBorder="1" applyAlignment="1">
      <alignment horizontal="center" vertical="center"/>
    </xf>
    <xf numFmtId="0" fontId="18" fillId="15" borderId="36" xfId="0" applyFont="1" applyFill="1" applyBorder="1" applyAlignment="1">
      <alignment horizontal="center" vertical="center"/>
    </xf>
    <xf numFmtId="0" fontId="22" fillId="0" borderId="4" xfId="0" applyFont="1" applyBorder="1"/>
    <xf numFmtId="0" fontId="25" fillId="0" borderId="4" xfId="0" applyFont="1" applyBorder="1"/>
    <xf numFmtId="0" fontId="25" fillId="0" borderId="37" xfId="0" applyFont="1" applyBorder="1"/>
    <xf numFmtId="0" fontId="26" fillId="0" borderId="17" xfId="0" applyFont="1" applyBorder="1" applyAlignment="1">
      <alignment vertical="top" wrapText="1"/>
    </xf>
    <xf numFmtId="0" fontId="26" fillId="0" borderId="17" xfId="0" applyFont="1" applyBorder="1" applyAlignment="1">
      <alignment horizontal="center" vertical="top" wrapText="1"/>
    </xf>
    <xf numFmtId="0" fontId="26" fillId="0" borderId="17" xfId="0" applyFont="1" applyBorder="1" applyAlignment="1">
      <alignment horizontal="center" vertical="top"/>
    </xf>
    <xf numFmtId="0" fontId="27" fillId="0" borderId="0" xfId="0" applyFont="1" applyAlignment="1">
      <alignment vertical="top"/>
    </xf>
    <xf numFmtId="0" fontId="26" fillId="0" borderId="0" xfId="0" applyFont="1" applyAlignment="1">
      <alignment vertical="top"/>
    </xf>
    <xf numFmtId="0" fontId="28" fillId="0" borderId="0" xfId="0" applyFont="1" applyAlignment="1">
      <alignment vertical="top"/>
    </xf>
    <xf numFmtId="0" fontId="28" fillId="0" borderId="4" xfId="0" applyFont="1" applyBorder="1" applyAlignment="1">
      <alignment vertical="top"/>
    </xf>
    <xf numFmtId="0" fontId="26" fillId="0" borderId="17" xfId="0" applyFont="1" applyBorder="1" applyAlignment="1">
      <alignment horizontal="center"/>
    </xf>
    <xf numFmtId="0" fontId="29" fillId="0" borderId="0" xfId="0" applyFont="1"/>
    <xf numFmtId="0" fontId="30" fillId="0" borderId="17" xfId="0" applyFont="1" applyBorder="1"/>
    <xf numFmtId="0" fontId="27" fillId="0" borderId="17" xfId="0" applyFont="1" applyBorder="1"/>
    <xf numFmtId="0" fontId="31" fillId="0" borderId="17" xfId="0" applyFont="1" applyBorder="1"/>
    <xf numFmtId="0" fontId="33" fillId="0" borderId="17" xfId="0" applyFont="1" applyBorder="1"/>
    <xf numFmtId="0" fontId="26" fillId="0" borderId="17" xfId="0" applyFont="1" applyBorder="1"/>
    <xf numFmtId="0" fontId="28" fillId="0" borderId="0" xfId="0" applyFont="1"/>
    <xf numFmtId="0" fontId="28" fillId="0" borderId="4" xfId="0" applyFont="1" applyBorder="1"/>
    <xf numFmtId="0" fontId="34" fillId="0" borderId="4" xfId="0" applyFont="1" applyBorder="1"/>
    <xf numFmtId="0" fontId="26" fillId="0" borderId="0" xfId="0" applyFont="1"/>
    <xf numFmtId="0" fontId="6"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2" fillId="0" borderId="42" xfId="0" applyFont="1" applyBorder="1"/>
    <xf numFmtId="0" fontId="2" fillId="0" borderId="37" xfId="0" applyFont="1" applyBorder="1"/>
    <xf numFmtId="0" fontId="2" fillId="0" borderId="43" xfId="0" applyFont="1" applyBorder="1"/>
    <xf numFmtId="0" fontId="2" fillId="0" borderId="17" xfId="0" applyFont="1" applyBorder="1"/>
    <xf numFmtId="0" fontId="2" fillId="0" borderId="0" xfId="0" applyFont="1" applyAlignment="1">
      <alignment horizontal="left"/>
    </xf>
    <xf numFmtId="0" fontId="2" fillId="0" borderId="0" xfId="0" applyFont="1" applyAlignment="1">
      <alignment horizontal="center"/>
    </xf>
    <xf numFmtId="0" fontId="2" fillId="0" borderId="25" xfId="0" applyFont="1" applyBorder="1"/>
    <xf numFmtId="0" fontId="2" fillId="0" borderId="26" xfId="0" applyFont="1" applyBorder="1"/>
    <xf numFmtId="0" fontId="2" fillId="0" borderId="47" xfId="0" applyFont="1" applyBorder="1"/>
    <xf numFmtId="0" fontId="2" fillId="0" borderId="45" xfId="0" applyFont="1" applyBorder="1"/>
    <xf numFmtId="0" fontId="2" fillId="0" borderId="27" xfId="0" applyFont="1" applyBorder="1"/>
    <xf numFmtId="0" fontId="2" fillId="0" borderId="28" xfId="0" applyFont="1" applyBorder="1"/>
    <xf numFmtId="0" fontId="2" fillId="0" borderId="48" xfId="0" applyFont="1" applyBorder="1"/>
    <xf numFmtId="0" fontId="2" fillId="0" borderId="49" xfId="0" applyFont="1" applyBorder="1"/>
    <xf numFmtId="0" fontId="2" fillId="0" borderId="29" xfId="0" applyFont="1" applyBorder="1"/>
    <xf numFmtId="0" fontId="37" fillId="0" borderId="48" xfId="0" applyFont="1" applyBorder="1"/>
    <xf numFmtId="0" fontId="2" fillId="0" borderId="46" xfId="0" applyFont="1" applyBorder="1"/>
    <xf numFmtId="0" fontId="2" fillId="0" borderId="30" xfId="0" applyFont="1" applyBorder="1"/>
    <xf numFmtId="0" fontId="2" fillId="0" borderId="31" xfId="0" applyFont="1" applyBorder="1"/>
    <xf numFmtId="0" fontId="2" fillId="0" borderId="32" xfId="0" applyFont="1" applyBorder="1"/>
    <xf numFmtId="0" fontId="2" fillId="0" borderId="51" xfId="0" applyFont="1" applyBorder="1"/>
    <xf numFmtId="0" fontId="2" fillId="0" borderId="52" xfId="0" applyFont="1" applyBorder="1"/>
    <xf numFmtId="0" fontId="2" fillId="0" borderId="25" xfId="0" applyFont="1" applyBorder="1" applyAlignment="1">
      <alignment horizontal="right"/>
    </xf>
    <xf numFmtId="0" fontId="2" fillId="0" borderId="35" xfId="0" applyFont="1" applyBorder="1"/>
    <xf numFmtId="0" fontId="2" fillId="0" borderId="4" xfId="0" applyFont="1" applyBorder="1" applyAlignment="1">
      <alignment horizontal="left"/>
    </xf>
    <xf numFmtId="15" fontId="38" fillId="0" borderId="4" xfId="0" applyNumberFormat="1" applyFont="1" applyBorder="1" applyAlignment="1">
      <alignment horizontal="left"/>
    </xf>
    <xf numFmtId="0" fontId="39" fillId="0" borderId="0" xfId="0" applyFont="1"/>
    <xf numFmtId="0" fontId="40" fillId="0" borderId="0" xfId="0" applyFont="1"/>
    <xf numFmtId="0" fontId="28" fillId="0" borderId="0" xfId="0" applyFont="1" applyAlignment="1">
      <alignment horizontal="center" vertical="top"/>
    </xf>
    <xf numFmtId="0" fontId="44" fillId="0" borderId="0" xfId="0" applyFont="1" applyAlignment="1">
      <alignment vertical="top"/>
    </xf>
    <xf numFmtId="0" fontId="45" fillId="0" borderId="0" xfId="0" applyFont="1" applyAlignment="1">
      <alignment vertical="top"/>
    </xf>
    <xf numFmtId="0" fontId="2" fillId="4" borderId="4" xfId="0" applyFont="1" applyFill="1" applyBorder="1" applyAlignment="1">
      <alignment vertical="top"/>
    </xf>
    <xf numFmtId="0" fontId="42" fillId="0" borderId="0" xfId="0" applyFont="1" applyAlignment="1">
      <alignment vertical="top"/>
    </xf>
    <xf numFmtId="0" fontId="2" fillId="17" borderId="4" xfId="0" applyFont="1" applyFill="1" applyBorder="1" applyAlignment="1">
      <alignment vertical="top"/>
    </xf>
    <xf numFmtId="0" fontId="28" fillId="17" borderId="4" xfId="0" applyFont="1" applyFill="1" applyBorder="1" applyAlignment="1">
      <alignment vertical="top"/>
    </xf>
    <xf numFmtId="0" fontId="28" fillId="4" borderId="4" xfId="0" applyFont="1" applyFill="1" applyBorder="1" applyAlignment="1">
      <alignment vertical="top"/>
    </xf>
    <xf numFmtId="0" fontId="43" fillId="0" borderId="0" xfId="0" applyFont="1" applyAlignment="1">
      <alignment vertical="top"/>
    </xf>
    <xf numFmtId="0" fontId="45" fillId="0" borderId="4" xfId="0" applyFont="1" applyBorder="1" applyAlignment="1">
      <alignment vertical="top"/>
    </xf>
    <xf numFmtId="0" fontId="2" fillId="0" borderId="4" xfId="0" applyFont="1" applyBorder="1" applyAlignment="1">
      <alignment vertical="top"/>
    </xf>
    <xf numFmtId="0" fontId="44" fillId="4" borderId="4" xfId="0" applyFont="1" applyFill="1" applyBorder="1" applyAlignment="1">
      <alignment vertical="top"/>
    </xf>
    <xf numFmtId="0" fontId="28" fillId="0" borderId="17" xfId="0" applyFont="1" applyBorder="1" applyAlignment="1">
      <alignment horizontal="right" vertical="top"/>
    </xf>
    <xf numFmtId="0" fontId="2" fillId="0" borderId="17" xfId="0" applyFont="1" applyBorder="1" applyAlignment="1">
      <alignment horizontal="right" vertical="top"/>
    </xf>
    <xf numFmtId="9" fontId="2" fillId="0" borderId="17" xfId="0" applyNumberFormat="1" applyFont="1" applyBorder="1" applyAlignment="1">
      <alignment vertical="top"/>
    </xf>
    <xf numFmtId="0" fontId="2" fillId="0" borderId="17" xfId="0" applyFont="1" applyBorder="1" applyAlignment="1">
      <alignment vertical="top"/>
    </xf>
    <xf numFmtId="0" fontId="28" fillId="0" borderId="4" xfId="0" applyFont="1" applyBorder="1" applyAlignment="1">
      <alignment horizontal="center" vertical="top"/>
    </xf>
    <xf numFmtId="0" fontId="48" fillId="0" borderId="55" xfId="0" applyFont="1" applyBorder="1"/>
    <xf numFmtId="0" fontId="48" fillId="0" borderId="4" xfId="0" applyFont="1" applyBorder="1"/>
    <xf numFmtId="0" fontId="48" fillId="0" borderId="51" xfId="0" applyFont="1" applyBorder="1"/>
    <xf numFmtId="0" fontId="49" fillId="0" borderId="17" xfId="0" applyFont="1" applyBorder="1"/>
    <xf numFmtId="0" fontId="49" fillId="0" borderId="0" xfId="0" applyFont="1" applyAlignment="1">
      <alignment horizontal="left"/>
    </xf>
    <xf numFmtId="0" fontId="49" fillId="0" borderId="0" xfId="0" applyFont="1" applyAlignment="1">
      <alignment horizontal="center"/>
    </xf>
    <xf numFmtId="0" fontId="51" fillId="0" borderId="17" xfId="0" applyFont="1" applyBorder="1"/>
    <xf numFmtId="0" fontId="51" fillId="0" borderId="0" xfId="0" applyFont="1"/>
    <xf numFmtId="0" fontId="51" fillId="0" borderId="0" xfId="0" applyFont="1" applyAlignment="1">
      <alignment horizontal="center"/>
    </xf>
    <xf numFmtId="0" fontId="51" fillId="0" borderId="25" xfId="0" applyFont="1" applyBorder="1"/>
    <xf numFmtId="0" fontId="51" fillId="0" borderId="26" xfId="0" applyFont="1" applyBorder="1"/>
    <xf numFmtId="0" fontId="51" fillId="0" borderId="28" xfId="0" applyFont="1" applyBorder="1"/>
    <xf numFmtId="0" fontId="2" fillId="13" borderId="48" xfId="0" applyFont="1" applyFill="1" applyBorder="1"/>
    <xf numFmtId="0" fontId="52" fillId="0" borderId="0" xfId="0" applyFont="1"/>
    <xf numFmtId="0" fontId="28" fillId="0" borderId="49" xfId="0" applyFont="1" applyBorder="1"/>
    <xf numFmtId="0" fontId="53" fillId="0" borderId="0" xfId="0" applyFont="1" applyAlignment="1">
      <alignment vertical="top"/>
    </xf>
    <xf numFmtId="0" fontId="2" fillId="0" borderId="55" xfId="0" applyFont="1" applyBorder="1"/>
    <xf numFmtId="0" fontId="37" fillId="13" borderId="48" xfId="0" applyFont="1" applyFill="1" applyBorder="1"/>
    <xf numFmtId="0" fontId="37" fillId="13" borderId="55" xfId="0" applyFont="1" applyFill="1" applyBorder="1"/>
    <xf numFmtId="0" fontId="28" fillId="0" borderId="28" xfId="0" applyFont="1" applyBorder="1"/>
    <xf numFmtId="0" fontId="51" fillId="0" borderId="30" xfId="0" applyFont="1" applyBorder="1"/>
    <xf numFmtId="0" fontId="51" fillId="0" borderId="31" xfId="0" applyFont="1" applyBorder="1"/>
    <xf numFmtId="0" fontId="51" fillId="0" borderId="45" xfId="0" applyFont="1" applyBorder="1"/>
    <xf numFmtId="0" fontId="51" fillId="0" borderId="27" xfId="0" applyFont="1" applyBorder="1"/>
    <xf numFmtId="0" fontId="51" fillId="0" borderId="29" xfId="0" applyFont="1" applyBorder="1"/>
    <xf numFmtId="0" fontId="49" fillId="0" borderId="0" xfId="0" applyFont="1"/>
    <xf numFmtId="0" fontId="49" fillId="0" borderId="49" xfId="0" applyFont="1" applyBorder="1"/>
    <xf numFmtId="0" fontId="49" fillId="0" borderId="29" xfId="0" applyFont="1" applyBorder="1"/>
    <xf numFmtId="0" fontId="49" fillId="0" borderId="4" xfId="0" applyFont="1" applyBorder="1" applyAlignment="1">
      <alignment horizontal="right"/>
    </xf>
    <xf numFmtId="0" fontId="49" fillId="0" borderId="51" xfId="0" applyFont="1" applyBorder="1" applyAlignment="1">
      <alignment horizontal="right"/>
    </xf>
    <xf numFmtId="0" fontId="54" fillId="0" borderId="0" xfId="0" applyFont="1"/>
    <xf numFmtId="0" fontId="51" fillId="0" borderId="28" xfId="0" applyFont="1" applyBorder="1" applyAlignment="1">
      <alignment horizontal="right"/>
    </xf>
    <xf numFmtId="0" fontId="22" fillId="0" borderId="0" xfId="0" applyFont="1" applyAlignment="1">
      <alignment vertical="top"/>
    </xf>
    <xf numFmtId="0" fontId="51" fillId="0" borderId="4" xfId="0" applyFont="1" applyBorder="1" applyAlignment="1">
      <alignment horizontal="right"/>
    </xf>
    <xf numFmtId="0" fontId="51" fillId="0" borderId="49" xfId="0" applyFont="1" applyBorder="1"/>
    <xf numFmtId="0" fontId="49" fillId="0" borderId="28" xfId="0" applyFont="1" applyBorder="1"/>
    <xf numFmtId="0" fontId="55" fillId="0" borderId="4" xfId="0" applyFont="1" applyBorder="1" applyAlignment="1">
      <alignment vertical="top"/>
    </xf>
    <xf numFmtId="0" fontId="49" fillId="0" borderId="4" xfId="0" applyFont="1" applyBorder="1" applyAlignment="1">
      <alignment vertical="top"/>
    </xf>
    <xf numFmtId="0" fontId="52" fillId="0" borderId="4" xfId="0" applyFont="1" applyBorder="1" applyAlignment="1">
      <alignment vertical="top"/>
    </xf>
    <xf numFmtId="0" fontId="51" fillId="0" borderId="4" xfId="0" applyFont="1" applyBorder="1" applyAlignment="1">
      <alignment vertical="top"/>
    </xf>
    <xf numFmtId="1" fontId="51" fillId="0" borderId="51" xfId="0" applyNumberFormat="1" applyFont="1" applyBorder="1"/>
    <xf numFmtId="1" fontId="51" fillId="0" borderId="29" xfId="0" applyNumberFormat="1" applyFont="1" applyBorder="1"/>
    <xf numFmtId="0" fontId="51" fillId="0" borderId="48" xfId="0" applyFont="1" applyBorder="1"/>
    <xf numFmtId="0" fontId="56" fillId="0" borderId="0" xfId="0" applyFont="1" applyAlignment="1">
      <alignment vertical="top"/>
    </xf>
    <xf numFmtId="0" fontId="25" fillId="0" borderId="0" xfId="0" applyFont="1"/>
    <xf numFmtId="0" fontId="25" fillId="0" borderId="49" xfId="0" applyFont="1" applyBorder="1"/>
    <xf numFmtId="1" fontId="25" fillId="0" borderId="49" xfId="0" applyNumberFormat="1" applyFont="1" applyBorder="1"/>
    <xf numFmtId="0" fontId="25" fillId="0" borderId="46" xfId="0" applyFont="1" applyBorder="1"/>
    <xf numFmtId="1" fontId="25" fillId="0" borderId="46" xfId="0" applyNumberFormat="1" applyFont="1" applyBorder="1"/>
    <xf numFmtId="0" fontId="49" fillId="0" borderId="25" xfId="0" applyFont="1" applyBorder="1" applyAlignment="1">
      <alignment horizontal="right"/>
    </xf>
    <xf numFmtId="0" fontId="49" fillId="0" borderId="26" xfId="0" applyFont="1" applyBorder="1"/>
    <xf numFmtId="0" fontId="49" fillId="0" borderId="35" xfId="0" applyFont="1" applyBorder="1"/>
    <xf numFmtId="0" fontId="49" fillId="0" borderId="27" xfId="0" applyFont="1" applyBorder="1"/>
    <xf numFmtId="0" fontId="2" fillId="13" borderId="4" xfId="0" applyFont="1" applyFill="1" applyBorder="1"/>
    <xf numFmtId="0" fontId="49" fillId="0" borderId="4" xfId="0" applyFont="1" applyBorder="1"/>
    <xf numFmtId="15" fontId="57" fillId="13" borderId="4" xfId="0" applyNumberFormat="1" applyFont="1" applyFill="1" applyBorder="1" applyAlignment="1">
      <alignment horizontal="left"/>
    </xf>
    <xf numFmtId="0" fontId="51" fillId="0" borderId="32" xfId="0" applyFont="1" applyBorder="1"/>
    <xf numFmtId="0" fontId="58" fillId="0" borderId="0" xfId="0" applyFont="1"/>
    <xf numFmtId="0" fontId="59" fillId="0" borderId="4" xfId="0" applyFont="1" applyBorder="1"/>
    <xf numFmtId="0" fontId="2" fillId="12" borderId="4" xfId="0" applyFont="1" applyFill="1" applyBorder="1"/>
    <xf numFmtId="0" fontId="60" fillId="0" borderId="4" xfId="0" applyFont="1" applyBorder="1" applyAlignment="1">
      <alignment horizontal="center"/>
    </xf>
    <xf numFmtId="0" fontId="61" fillId="14" borderId="47" xfId="0" applyFont="1" applyFill="1" applyBorder="1" applyAlignment="1">
      <alignment vertical="top" wrapText="1"/>
    </xf>
    <xf numFmtId="0" fontId="61" fillId="14" borderId="17" xfId="0" applyFont="1" applyFill="1" applyBorder="1" applyAlignment="1">
      <alignment vertical="top" wrapText="1"/>
    </xf>
    <xf numFmtId="0" fontId="61" fillId="0" borderId="17" xfId="0" applyFont="1" applyBorder="1" applyAlignment="1">
      <alignment vertical="top" wrapText="1"/>
    </xf>
    <xf numFmtId="0" fontId="61" fillId="0" borderId="4" xfId="0" applyFont="1" applyBorder="1" applyAlignment="1">
      <alignment vertical="top" wrapText="1"/>
    </xf>
    <xf numFmtId="0" fontId="61" fillId="0" borderId="0" xfId="0" applyFont="1" applyAlignment="1">
      <alignment vertical="top"/>
    </xf>
    <xf numFmtId="0" fontId="61" fillId="14" borderId="17" xfId="0" applyFont="1" applyFill="1" applyBorder="1" applyAlignment="1">
      <alignment horizontal="center" vertical="top" wrapText="1"/>
    </xf>
    <xf numFmtId="0" fontId="37" fillId="0" borderId="17" xfId="0" applyFont="1" applyBorder="1" applyAlignment="1">
      <alignment vertical="top" wrapText="1"/>
    </xf>
    <xf numFmtId="0" fontId="37" fillId="0" borderId="4" xfId="0" applyFont="1" applyBorder="1" applyAlignment="1">
      <alignment vertical="top" wrapText="1"/>
    </xf>
    <xf numFmtId="0" fontId="37" fillId="0" borderId="0" xfId="0" applyFont="1" applyAlignment="1">
      <alignment vertical="top" wrapText="1"/>
    </xf>
    <xf numFmtId="0" fontId="61" fillId="0" borderId="0" xfId="0" applyFont="1" applyAlignment="1">
      <alignment vertical="top" wrapText="1"/>
    </xf>
    <xf numFmtId="0" fontId="61" fillId="8" borderId="17" xfId="0" applyFont="1" applyFill="1" applyBorder="1" applyAlignment="1">
      <alignment wrapText="1"/>
    </xf>
    <xf numFmtId="0" fontId="61" fillId="8" borderId="18" xfId="0" applyFont="1" applyFill="1" applyBorder="1" applyAlignment="1">
      <alignment wrapText="1"/>
    </xf>
    <xf numFmtId="0" fontId="61" fillId="8" borderId="19" xfId="0" applyFont="1" applyFill="1" applyBorder="1" applyAlignment="1">
      <alignment wrapText="1"/>
    </xf>
    <xf numFmtId="0" fontId="61" fillId="8" borderId="20" xfId="0" applyFont="1" applyFill="1" applyBorder="1" applyAlignment="1">
      <alignment wrapText="1"/>
    </xf>
    <xf numFmtId="0" fontId="37" fillId="8" borderId="18" xfId="0" applyFont="1" applyFill="1" applyBorder="1" applyAlignment="1">
      <alignment wrapText="1"/>
    </xf>
    <xf numFmtId="0" fontId="37" fillId="8" borderId="17" xfId="0" applyFont="1" applyFill="1" applyBorder="1" applyAlignment="1">
      <alignment wrapText="1"/>
    </xf>
    <xf numFmtId="0" fontId="37" fillId="0" borderId="47" xfId="0" applyFont="1" applyBorder="1" applyAlignment="1">
      <alignment wrapText="1"/>
    </xf>
    <xf numFmtId="0" fontId="37" fillId="0" borderId="17" xfId="0" applyFont="1" applyBorder="1" applyAlignment="1">
      <alignment wrapText="1"/>
    </xf>
    <xf numFmtId="0" fontId="37" fillId="0" borderId="4" xfId="0" applyFont="1" applyBorder="1" applyAlignment="1">
      <alignment wrapText="1"/>
    </xf>
    <xf numFmtId="0" fontId="37" fillId="0" borderId="0" xfId="0" applyFont="1"/>
    <xf numFmtId="0" fontId="61" fillId="0" borderId="0" xfId="0" applyFont="1"/>
    <xf numFmtId="0" fontId="61" fillId="0" borderId="17" xfId="0" applyFont="1" applyBorder="1" applyAlignment="1">
      <alignment wrapText="1"/>
    </xf>
    <xf numFmtId="0" fontId="37" fillId="0" borderId="17" xfId="0" applyFont="1" applyBorder="1"/>
    <xf numFmtId="0" fontId="37" fillId="4" borderId="17" xfId="0" applyFont="1" applyFill="1" applyBorder="1"/>
    <xf numFmtId="0" fontId="37" fillId="0" borderId="4" xfId="0" applyFont="1" applyBorder="1"/>
    <xf numFmtId="0" fontId="37" fillId="0" borderId="4" xfId="0" applyFont="1" applyBorder="1" applyAlignment="1">
      <alignment vertical="top"/>
    </xf>
    <xf numFmtId="0" fontId="37" fillId="0" borderId="0" xfId="0" applyFont="1" applyAlignment="1">
      <alignment vertical="top"/>
    </xf>
    <xf numFmtId="17" fontId="37" fillId="0" borderId="4" xfId="0" applyNumberFormat="1" applyFont="1" applyBorder="1"/>
    <xf numFmtId="0" fontId="61" fillId="0" borderId="17" xfId="0" applyFont="1" applyBorder="1"/>
    <xf numFmtId="0" fontId="61" fillId="0" borderId="18" xfId="0" applyFont="1" applyBorder="1"/>
    <xf numFmtId="0" fontId="61" fillId="0" borderId="19" xfId="0" applyFont="1" applyBorder="1"/>
    <xf numFmtId="0" fontId="61" fillId="0" borderId="20" xfId="0" applyFont="1" applyBorder="1"/>
    <xf numFmtId="0" fontId="61" fillId="0" borderId="4" xfId="0" applyFont="1" applyBorder="1"/>
    <xf numFmtId="0" fontId="24" fillId="0" borderId="4" xfId="0" applyFont="1" applyBorder="1"/>
    <xf numFmtId="0" fontId="24" fillId="0" borderId="4" xfId="0" applyFont="1" applyBorder="1" applyAlignment="1">
      <alignment horizontal="left"/>
    </xf>
    <xf numFmtId="0" fontId="25" fillId="0" borderId="4" xfId="0" applyFont="1" applyBorder="1" applyAlignment="1">
      <alignment horizontal="left"/>
    </xf>
    <xf numFmtId="0" fontId="62" fillId="0" borderId="4" xfId="0" applyFont="1" applyBorder="1"/>
    <xf numFmtId="0" fontId="63" fillId="0" borderId="4" xfId="0" applyFont="1" applyBorder="1"/>
    <xf numFmtId="0" fontId="64" fillId="0" borderId="4" xfId="0" applyFont="1" applyBorder="1"/>
    <xf numFmtId="0" fontId="25" fillId="0" borderId="4" xfId="0" applyFont="1" applyBorder="1" applyAlignment="1">
      <alignment horizontal="center"/>
    </xf>
    <xf numFmtId="0" fontId="25" fillId="14" borderId="4" xfId="0" applyFont="1" applyFill="1" applyBorder="1"/>
    <xf numFmtId="0" fontId="67" fillId="14" borderId="4" xfId="0" applyFont="1" applyFill="1" applyBorder="1"/>
    <xf numFmtId="0" fontId="67" fillId="0" borderId="4" xfId="0" applyFont="1" applyBorder="1"/>
    <xf numFmtId="0" fontId="67" fillId="14" borderId="4" xfId="0" applyFont="1" applyFill="1" applyBorder="1" applyAlignment="1">
      <alignment horizontal="right"/>
    </xf>
    <xf numFmtId="0" fontId="67" fillId="0" borderId="4" xfId="0" applyFont="1" applyBorder="1" applyAlignment="1">
      <alignment horizontal="right"/>
    </xf>
    <xf numFmtId="0" fontId="68" fillId="0" borderId="47" xfId="0" applyFont="1" applyBorder="1" applyAlignment="1">
      <alignment horizontal="left" vertical="top" wrapText="1"/>
    </xf>
    <xf numFmtId="0" fontId="68" fillId="0" borderId="17" xfId="0" applyFont="1" applyBorder="1" applyAlignment="1">
      <alignment horizontal="center"/>
    </xf>
    <xf numFmtId="0" fontId="24" fillId="0" borderId="0" xfId="0" applyFont="1"/>
    <xf numFmtId="0" fontId="24" fillId="0" borderId="17" xfId="0" applyFont="1" applyBorder="1"/>
    <xf numFmtId="0" fontId="25" fillId="0" borderId="17" xfId="0" applyFont="1" applyBorder="1"/>
    <xf numFmtId="0" fontId="24" fillId="0" borderId="0" xfId="0" applyFont="1" applyAlignment="1">
      <alignment horizontal="center"/>
    </xf>
    <xf numFmtId="0" fontId="24" fillId="0" borderId="17" xfId="0" applyFont="1" applyBorder="1" applyAlignment="1">
      <alignment horizontal="center"/>
    </xf>
    <xf numFmtId="0" fontId="69" fillId="0" borderId="0" xfId="0" applyFont="1"/>
    <xf numFmtId="14" fontId="2" fillId="0" borderId="4" xfId="0" applyNumberFormat="1" applyFont="1" applyBorder="1"/>
    <xf numFmtId="0" fontId="78" fillId="0" borderId="0" xfId="0" applyFont="1" applyAlignment="1">
      <alignment vertical="top"/>
    </xf>
    <xf numFmtId="165" fontId="27" fillId="0" borderId="17" xfId="0" applyNumberFormat="1" applyFont="1" applyBorder="1"/>
    <xf numFmtId="0" fontId="60" fillId="0" borderId="4" xfId="0" applyFont="1" applyBorder="1"/>
    <xf numFmtId="0" fontId="5" fillId="0" borderId="17" xfId="0" applyFont="1" applyBorder="1" applyAlignment="1" applyProtection="1">
      <alignment vertical="center"/>
      <protection locked="0"/>
    </xf>
    <xf numFmtId="0" fontId="31" fillId="13" borderId="17" xfId="0" applyFont="1" applyFill="1" applyBorder="1" applyProtection="1">
      <protection locked="0"/>
    </xf>
    <xf numFmtId="0" fontId="31" fillId="0" borderId="17" xfId="0" applyFont="1" applyBorder="1" applyProtection="1">
      <protection locked="0"/>
    </xf>
    <xf numFmtId="0" fontId="32" fillId="13" borderId="17" xfId="0" applyFont="1" applyFill="1" applyBorder="1" applyProtection="1">
      <protection locked="0"/>
    </xf>
    <xf numFmtId="0" fontId="2" fillId="17" borderId="4" xfId="0" applyFont="1" applyFill="1" applyBorder="1" applyAlignment="1" applyProtection="1">
      <alignment vertical="top"/>
      <protection locked="0"/>
    </xf>
    <xf numFmtId="0" fontId="2" fillId="4" borderId="4" xfId="0" applyFont="1" applyFill="1" applyBorder="1" applyAlignment="1" applyProtection="1">
      <alignment vertical="top"/>
      <protection locked="0"/>
    </xf>
    <xf numFmtId="0" fontId="2" fillId="17" borderId="19" xfId="0" applyFont="1" applyFill="1" applyBorder="1" applyAlignment="1" applyProtection="1">
      <alignment vertical="top"/>
      <protection locked="0"/>
    </xf>
    <xf numFmtId="0" fontId="28" fillId="0" borderId="0" xfId="0" applyFont="1" applyAlignment="1" applyProtection="1">
      <alignment vertical="top"/>
      <protection locked="0"/>
    </xf>
    <xf numFmtId="0" fontId="42" fillId="4" borderId="4" xfId="0" applyFont="1" applyFill="1" applyBorder="1" applyAlignment="1" applyProtection="1">
      <alignment vertical="top"/>
      <protection locked="0"/>
    </xf>
    <xf numFmtId="0" fontId="37" fillId="4" borderId="4" xfId="0" applyFont="1" applyFill="1" applyBorder="1" applyProtection="1">
      <protection locked="0"/>
    </xf>
    <xf numFmtId="0" fontId="2" fillId="4" borderId="4" xfId="0" applyFont="1" applyFill="1" applyBorder="1" applyAlignment="1" applyProtection="1">
      <alignment horizontal="right" vertical="top"/>
      <protection locked="0"/>
    </xf>
    <xf numFmtId="0" fontId="2" fillId="17" borderId="4" xfId="0" applyFont="1" applyFill="1" applyBorder="1" applyAlignment="1" applyProtection="1">
      <alignment horizontal="right" vertical="top"/>
      <protection locked="0"/>
    </xf>
    <xf numFmtId="1" fontId="2" fillId="4" borderId="4" xfId="0" applyNumberFormat="1" applyFont="1" applyFill="1" applyBorder="1" applyAlignment="1" applyProtection="1">
      <alignment vertical="top"/>
      <protection locked="0"/>
    </xf>
    <xf numFmtId="1" fontId="2" fillId="17" borderId="4" xfId="0" applyNumberFormat="1" applyFont="1" applyFill="1" applyBorder="1" applyAlignment="1" applyProtection="1">
      <alignment vertical="top"/>
      <protection locked="0"/>
    </xf>
    <xf numFmtId="0" fontId="44" fillId="0" borderId="0" xfId="0" applyFont="1" applyAlignment="1" applyProtection="1">
      <alignment vertical="top"/>
      <protection locked="0"/>
    </xf>
    <xf numFmtId="0" fontId="2" fillId="0" borderId="0" xfId="0" applyFont="1" applyAlignment="1" applyProtection="1">
      <alignment vertical="top"/>
      <protection locked="0"/>
    </xf>
    <xf numFmtId="0" fontId="46" fillId="0" borderId="0" xfId="0" applyFont="1" applyAlignment="1" applyProtection="1">
      <alignment horizontal="right" vertical="top"/>
      <protection locked="0"/>
    </xf>
    <xf numFmtId="0" fontId="46" fillId="0" borderId="0" xfId="0" applyFont="1" applyAlignment="1" applyProtection="1">
      <alignment horizontal="left" vertical="top"/>
      <protection locked="0"/>
    </xf>
    <xf numFmtId="0" fontId="2" fillId="17" borderId="4" xfId="0" applyFont="1" applyFill="1" applyBorder="1" applyAlignment="1" applyProtection="1">
      <alignment vertical="top"/>
    </xf>
    <xf numFmtId="0" fontId="2" fillId="0" borderId="4" xfId="0" applyFont="1" applyBorder="1" applyAlignment="1" applyProtection="1">
      <alignment vertical="top"/>
      <protection locked="0"/>
    </xf>
    <xf numFmtId="0" fontId="31" fillId="0" borderId="20" xfId="0" applyFont="1" applyBorder="1" applyProtection="1">
      <protection locked="0"/>
    </xf>
    <xf numFmtId="0" fontId="31" fillId="13" borderId="20" xfId="0" applyFont="1" applyFill="1" applyBorder="1" applyProtection="1">
      <protection locked="0"/>
    </xf>
    <xf numFmtId="0" fontId="30" fillId="0" borderId="47" xfId="0" applyFont="1" applyBorder="1"/>
    <xf numFmtId="0" fontId="27" fillId="0" borderId="47" xfId="0" applyFont="1" applyBorder="1"/>
    <xf numFmtId="0" fontId="30" fillId="0" borderId="56" xfId="0" applyFont="1" applyBorder="1"/>
    <xf numFmtId="0" fontId="27" fillId="0" borderId="56" xfId="0" applyFont="1" applyBorder="1"/>
    <xf numFmtId="0" fontId="18" fillId="0" borderId="13" xfId="0" applyFont="1" applyBorder="1" applyAlignment="1">
      <alignment horizontal="center" vertical="top" wrapText="1"/>
    </xf>
    <xf numFmtId="0" fontId="1" fillId="0" borderId="15" xfId="0" applyFont="1" applyBorder="1"/>
    <xf numFmtId="0" fontId="11" fillId="0" borderId="13" xfId="0" applyFont="1" applyBorder="1" applyAlignment="1" applyProtection="1">
      <alignment horizontal="center" vertical="center"/>
      <protection locked="0"/>
    </xf>
    <xf numFmtId="0" fontId="1" fillId="0" borderId="14" xfId="0" applyFont="1" applyBorder="1" applyProtection="1">
      <protection locked="0"/>
    </xf>
    <xf numFmtId="0" fontId="1" fillId="0" borderId="15" xfId="0" applyFont="1" applyBorder="1" applyProtection="1">
      <protection locked="0"/>
    </xf>
    <xf numFmtId="0" fontId="21" fillId="0" borderId="13" xfId="0" applyFont="1" applyBorder="1" applyAlignment="1">
      <alignment horizontal="center"/>
    </xf>
    <xf numFmtId="0" fontId="18" fillId="15" borderId="25" xfId="0" applyFont="1" applyFill="1" applyBorder="1" applyAlignment="1">
      <alignment horizontal="center" vertical="top" wrapText="1"/>
    </xf>
    <xf numFmtId="0" fontId="1" fillId="0" borderId="26" xfId="0" applyFont="1" applyBorder="1"/>
    <xf numFmtId="0" fontId="1" fillId="0" borderId="27" xfId="0" applyFont="1" applyBorder="1"/>
    <xf numFmtId="0" fontId="1" fillId="0" borderId="28" xfId="0" applyFont="1" applyBorder="1"/>
    <xf numFmtId="0" fontId="0" fillId="0" borderId="0" xfId="0"/>
    <xf numFmtId="0" fontId="1" fillId="0" borderId="29" xfId="0" applyFont="1" applyBorder="1"/>
    <xf numFmtId="0" fontId="1" fillId="0" borderId="30" xfId="0" applyFont="1" applyBorder="1"/>
    <xf numFmtId="0" fontId="1" fillId="0" borderId="31" xfId="0" applyFont="1" applyBorder="1"/>
    <xf numFmtId="0" fontId="1" fillId="0" borderId="32" xfId="0" applyFont="1" applyBorder="1"/>
    <xf numFmtId="0" fontId="16" fillId="7" borderId="25" xfId="0" applyFont="1" applyFill="1" applyBorder="1" applyAlignment="1">
      <alignment horizontal="center" vertical="center" wrapText="1"/>
    </xf>
    <xf numFmtId="0" fontId="18" fillId="4" borderId="13" xfId="0" applyFont="1" applyFill="1" applyBorder="1" applyAlignment="1">
      <alignment horizontal="center"/>
    </xf>
    <xf numFmtId="0" fontId="11" fillId="8" borderId="13" xfId="0" applyFont="1" applyFill="1" applyBorder="1" applyAlignment="1">
      <alignment horizontal="center" vertical="center"/>
    </xf>
    <xf numFmtId="0" fontId="1" fillId="0" borderId="14" xfId="0" applyFont="1" applyBorder="1"/>
    <xf numFmtId="0" fontId="11" fillId="11" borderId="13" xfId="0" applyFont="1" applyFill="1" applyBorder="1" applyAlignment="1">
      <alignment horizontal="left" vertical="center"/>
    </xf>
    <xf numFmtId="0" fontId="20" fillId="0" borderId="13" xfId="0" applyFont="1" applyBorder="1" applyAlignment="1">
      <alignment horizontal="center" vertical="top" wrapText="1"/>
    </xf>
    <xf numFmtId="0" fontId="18" fillId="14" borderId="13" xfId="0" applyFont="1" applyFill="1" applyBorder="1" applyAlignment="1">
      <alignment horizontal="center" vertical="top" wrapText="1"/>
    </xf>
    <xf numFmtId="0" fontId="12" fillId="0" borderId="13"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16" fillId="8" borderId="33" xfId="0" applyFont="1" applyFill="1" applyBorder="1" applyAlignment="1">
      <alignment horizontal="left" vertical="center"/>
    </xf>
    <xf numFmtId="0" fontId="1" fillId="0" borderId="23" xfId="0" applyFont="1" applyBorder="1"/>
    <xf numFmtId="0" fontId="1" fillId="0" borderId="24" xfId="0" applyFont="1" applyBorder="1"/>
    <xf numFmtId="0" fontId="12" fillId="11" borderId="13" xfId="0" applyFont="1" applyFill="1" applyBorder="1" applyAlignment="1">
      <alignment horizontal="left" vertical="center"/>
    </xf>
    <xf numFmtId="0" fontId="12" fillId="12" borderId="13" xfId="0" applyFont="1" applyFill="1" applyBorder="1" applyAlignment="1">
      <alignment horizontal="left" vertical="center"/>
    </xf>
    <xf numFmtId="0" fontId="11" fillId="7" borderId="13" xfId="0" applyFont="1" applyFill="1" applyBorder="1" applyAlignment="1">
      <alignment horizontal="left" vertical="center"/>
    </xf>
    <xf numFmtId="0" fontId="12" fillId="6" borderId="13" xfId="0" applyFont="1" applyFill="1" applyBorder="1" applyAlignment="1">
      <alignment horizontal="left" vertical="center"/>
    </xf>
    <xf numFmtId="0" fontId="12" fillId="11" borderId="25" xfId="0" applyFont="1" applyFill="1" applyBorder="1" applyAlignment="1">
      <alignment horizontal="center" vertical="center"/>
    </xf>
    <xf numFmtId="0" fontId="12" fillId="8" borderId="13" xfId="0" applyFont="1" applyFill="1" applyBorder="1" applyAlignment="1">
      <alignment horizontal="center" vertical="center"/>
    </xf>
    <xf numFmtId="0" fontId="14" fillId="0" borderId="13" xfId="0" applyFont="1" applyBorder="1" applyAlignment="1" applyProtection="1">
      <alignment horizontal="center" vertical="center"/>
      <protection locked="0"/>
    </xf>
    <xf numFmtId="0" fontId="11" fillId="11" borderId="13" xfId="0" applyFont="1" applyFill="1" applyBorder="1" applyAlignment="1">
      <alignment horizontal="center" vertical="center"/>
    </xf>
    <xf numFmtId="0" fontId="13" fillId="2" borderId="13" xfId="0" applyFont="1" applyFill="1" applyBorder="1" applyAlignment="1">
      <alignment horizontal="left" vertical="center"/>
    </xf>
    <xf numFmtId="0" fontId="5" fillId="2" borderId="13" xfId="0" applyFont="1" applyFill="1" applyBorder="1" applyAlignment="1">
      <alignment horizontal="left" vertical="center"/>
    </xf>
    <xf numFmtId="0" fontId="5" fillId="8" borderId="13" xfId="0" applyFont="1" applyFill="1" applyBorder="1" applyAlignment="1">
      <alignment horizontal="center" vertical="center"/>
    </xf>
    <xf numFmtId="0" fontId="11" fillId="10" borderId="13" xfId="0" applyFont="1" applyFill="1" applyBorder="1" applyAlignment="1">
      <alignment horizontal="left" vertical="center"/>
    </xf>
    <xf numFmtId="0" fontId="11" fillId="10" borderId="25" xfId="0" applyFont="1" applyFill="1" applyBorder="1" applyAlignment="1">
      <alignment horizontal="center" vertical="center"/>
    </xf>
    <xf numFmtId="0" fontId="11" fillId="6" borderId="13" xfId="0" applyFont="1" applyFill="1" applyBorder="1" applyAlignment="1">
      <alignment horizontal="left" vertical="center"/>
    </xf>
    <xf numFmtId="0" fontId="11" fillId="10" borderId="13" xfId="0" applyFont="1" applyFill="1" applyBorder="1" applyAlignment="1">
      <alignment vertical="center"/>
    </xf>
    <xf numFmtId="0" fontId="12" fillId="0" borderId="16" xfId="0" applyFont="1" applyBorder="1" applyAlignment="1" applyProtection="1">
      <alignment horizontal="center" vertical="center"/>
      <protection locked="0"/>
    </xf>
    <xf numFmtId="0" fontId="18" fillId="15" borderId="13" xfId="0" applyFont="1" applyFill="1" applyBorder="1" applyAlignment="1">
      <alignment horizontal="center" vertical="center"/>
    </xf>
    <xf numFmtId="0" fontId="17" fillId="13" borderId="13" xfId="0" applyFont="1" applyFill="1" applyBorder="1" applyAlignment="1">
      <alignment horizontal="center"/>
    </xf>
    <xf numFmtId="0" fontId="16" fillId="0" borderId="13" xfId="0" applyFont="1" applyBorder="1" applyAlignment="1">
      <alignment horizontal="center"/>
    </xf>
    <xf numFmtId="0" fontId="11" fillId="12" borderId="13" xfId="0" applyFont="1" applyFill="1" applyBorder="1" applyAlignment="1">
      <alignment horizontal="left" vertical="center"/>
    </xf>
    <xf numFmtId="14" fontId="11" fillId="0" borderId="13" xfId="0" applyNumberFormat="1" applyFont="1" applyBorder="1" applyAlignment="1" applyProtection="1">
      <alignment horizontal="center" vertical="center"/>
      <protection locked="0"/>
    </xf>
    <xf numFmtId="0" fontId="18" fillId="0" borderId="13" xfId="0" applyFont="1" applyBorder="1" applyAlignment="1">
      <alignment horizontal="center"/>
    </xf>
    <xf numFmtId="0" fontId="16" fillId="19" borderId="1" xfId="0" applyFont="1" applyFill="1" applyBorder="1" applyAlignment="1">
      <alignment horizontal="center"/>
    </xf>
    <xf numFmtId="0" fontId="80" fillId="20" borderId="2" xfId="0" applyFont="1" applyFill="1" applyBorder="1"/>
    <xf numFmtId="0" fontId="80" fillId="20" borderId="3" xfId="0" applyFont="1" applyFill="1" applyBorder="1"/>
    <xf numFmtId="0" fontId="81" fillId="3" borderId="1" xfId="0" applyFont="1" applyFill="1" applyBorder="1" applyAlignment="1">
      <alignment horizontal="center" vertical="center"/>
    </xf>
    <xf numFmtId="0" fontId="28" fillId="0" borderId="2" xfId="0" applyFont="1" applyBorder="1"/>
    <xf numFmtId="0" fontId="28" fillId="0" borderId="3" xfId="0" applyFont="1" applyBorder="1"/>
    <xf numFmtId="0" fontId="5" fillId="4" borderId="1" xfId="0" applyFont="1" applyFill="1" applyBorder="1" applyAlignment="1">
      <alignment horizontal="left" vertical="center" wrapText="1"/>
    </xf>
    <xf numFmtId="0" fontId="1" fillId="0" borderId="2" xfId="0" applyFont="1" applyBorder="1"/>
    <xf numFmtId="0" fontId="1" fillId="0" borderId="3" xfId="0" applyFont="1" applyBorder="1"/>
    <xf numFmtId="0" fontId="12" fillId="2" borderId="13" xfId="0" applyFont="1" applyFill="1" applyBorder="1" applyAlignment="1">
      <alignment horizontal="left" vertical="center"/>
    </xf>
    <xf numFmtId="0" fontId="10" fillId="7" borderId="1" xfId="0" applyFont="1" applyFill="1" applyBorder="1" applyAlignment="1">
      <alignment horizontal="center" vertical="center"/>
    </xf>
    <xf numFmtId="0" fontId="1" fillId="0" borderId="21" xfId="0" applyFont="1" applyBorder="1" applyProtection="1">
      <protection locked="0"/>
    </xf>
    <xf numFmtId="0" fontId="10" fillId="0" borderId="16" xfId="0" applyFont="1" applyBorder="1" applyAlignment="1" applyProtection="1">
      <alignment horizontal="center" vertical="center" wrapText="1"/>
      <protection locked="0"/>
    </xf>
    <xf numFmtId="0" fontId="11" fillId="2" borderId="13" xfId="0" applyFont="1" applyFill="1" applyBorder="1" applyAlignment="1">
      <alignment horizontal="left" vertical="center"/>
    </xf>
    <xf numFmtId="0" fontId="5" fillId="0" borderId="16" xfId="0" applyFont="1" applyBorder="1" applyAlignment="1" applyProtection="1">
      <alignment horizontal="center" vertical="center"/>
      <protection locked="0"/>
    </xf>
    <xf numFmtId="0" fontId="8" fillId="6" borderId="1"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1" fillId="2" borderId="13" xfId="0" applyFont="1" applyFill="1" applyBorder="1" applyAlignment="1">
      <alignment vertical="center"/>
    </xf>
    <xf numFmtId="0" fontId="12" fillId="2" borderId="18"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20" xfId="0" applyFont="1" applyFill="1" applyBorder="1" applyAlignment="1">
      <alignment horizontal="left" vertical="center"/>
    </xf>
    <xf numFmtId="0" fontId="11" fillId="9" borderId="18" xfId="0" applyFont="1" applyFill="1" applyBorder="1" applyAlignment="1">
      <alignment horizontal="left" vertical="center"/>
    </xf>
    <xf numFmtId="0" fontId="11" fillId="9" borderId="21" xfId="0" applyFont="1" applyFill="1" applyBorder="1" applyAlignment="1">
      <alignment horizontal="left" vertical="center"/>
    </xf>
    <xf numFmtId="0" fontId="11" fillId="9" borderId="20" xfId="0" applyFont="1" applyFill="1" applyBorder="1" applyAlignment="1">
      <alignment horizontal="left" vertical="center"/>
    </xf>
    <xf numFmtId="0" fontId="3" fillId="0" borderId="1" xfId="0" applyFont="1" applyBorder="1" applyAlignment="1">
      <alignment horizontal="center" vertical="center" wrapText="1"/>
    </xf>
    <xf numFmtId="0" fontId="5" fillId="8" borderId="1" xfId="0" applyFont="1" applyFill="1" applyBorder="1" applyAlignment="1">
      <alignment horizontal="center" vertical="center"/>
    </xf>
    <xf numFmtId="0" fontId="5" fillId="9" borderId="13" xfId="0" applyFont="1" applyFill="1" applyBorder="1" applyAlignment="1">
      <alignment horizontal="left" vertical="center"/>
    </xf>
    <xf numFmtId="0" fontId="5" fillId="8" borderId="22" xfId="0" applyFont="1" applyFill="1" applyBorder="1" applyAlignment="1">
      <alignment horizontal="left" vertical="center"/>
    </xf>
    <xf numFmtId="0" fontId="12" fillId="2" borderId="13" xfId="0" applyFont="1" applyFill="1" applyBorder="1" applyAlignment="1">
      <alignment horizontal="left" vertical="center" wrapText="1"/>
    </xf>
    <xf numFmtId="0" fontId="17" fillId="13" borderId="13" xfId="0" applyFont="1" applyFill="1" applyBorder="1" applyAlignment="1">
      <alignment horizontal="left"/>
    </xf>
    <xf numFmtId="0" fontId="21" fillId="0" borderId="13" xfId="0" applyFont="1" applyBorder="1" applyAlignment="1">
      <alignment horizontal="center" vertical="top" wrapText="1"/>
    </xf>
    <xf numFmtId="0" fontId="20" fillId="14" borderId="13" xfId="0" applyFont="1" applyFill="1" applyBorder="1" applyAlignment="1">
      <alignment horizontal="center" vertical="top" wrapText="1"/>
    </xf>
    <xf numFmtId="0" fontId="11" fillId="6" borderId="13" xfId="0" applyFont="1" applyFill="1" applyBorder="1" applyAlignment="1">
      <alignment vertical="center"/>
    </xf>
    <xf numFmtId="0" fontId="25" fillId="0" borderId="1" xfId="0" applyFont="1" applyBorder="1" applyAlignment="1">
      <alignment horizontal="center"/>
    </xf>
    <xf numFmtId="0" fontId="24" fillId="0" borderId="22" xfId="0" applyFont="1" applyBorder="1" applyAlignment="1">
      <alignment horizontal="left"/>
    </xf>
    <xf numFmtId="0" fontId="25" fillId="0" borderId="22" xfId="0" applyFont="1" applyBorder="1" applyAlignment="1">
      <alignment horizontal="left"/>
    </xf>
    <xf numFmtId="0" fontId="24" fillId="0" borderId="22" xfId="0" applyFont="1" applyBorder="1" applyAlignment="1">
      <alignment horizontal="center"/>
    </xf>
    <xf numFmtId="0" fontId="27" fillId="0" borderId="42" xfId="0" applyFont="1" applyBorder="1" applyAlignment="1">
      <alignment horizontal="center"/>
    </xf>
    <xf numFmtId="0" fontId="1" fillId="0" borderId="44" xfId="0" applyFont="1" applyBorder="1"/>
    <xf numFmtId="0" fontId="23" fillId="0" borderId="1" xfId="0" applyFont="1" applyBorder="1" applyAlignment="1">
      <alignment horizontal="center"/>
    </xf>
    <xf numFmtId="0" fontId="24" fillId="0" borderId="1" xfId="0" applyFont="1" applyBorder="1" applyAlignment="1">
      <alignment horizontal="left"/>
    </xf>
    <xf numFmtId="0" fontId="25" fillId="0" borderId="1" xfId="0" applyFont="1" applyBorder="1" applyAlignment="1">
      <alignment horizontal="left"/>
    </xf>
    <xf numFmtId="0" fontId="2" fillId="16" borderId="13" xfId="0" applyFont="1" applyFill="1" applyBorder="1" applyAlignment="1">
      <alignment horizontal="center"/>
    </xf>
    <xf numFmtId="0" fontId="2" fillId="0" borderId="13" xfId="0" applyFont="1" applyBorder="1" applyAlignment="1">
      <alignment horizontal="center"/>
    </xf>
    <xf numFmtId="0" fontId="2" fillId="0" borderId="13" xfId="0" applyFont="1" applyBorder="1" applyAlignment="1">
      <alignment horizontal="center" wrapText="1"/>
    </xf>
    <xf numFmtId="0" fontId="2" fillId="0" borderId="13" xfId="0" applyFont="1" applyBorder="1" applyAlignment="1">
      <alignment horizontal="center" vertical="top" wrapText="1"/>
    </xf>
    <xf numFmtId="0" fontId="2" fillId="0" borderId="13" xfId="0" applyFont="1" applyBorder="1" applyAlignment="1">
      <alignment horizontal="left"/>
    </xf>
    <xf numFmtId="0" fontId="2" fillId="0" borderId="30" xfId="0" applyFont="1" applyBorder="1" applyAlignment="1">
      <alignment horizontal="center"/>
    </xf>
    <xf numFmtId="0" fontId="2" fillId="0" borderId="39" xfId="0" applyFont="1" applyBorder="1" applyAlignment="1">
      <alignment horizontal="left"/>
    </xf>
    <xf numFmtId="0" fontId="1" fillId="0" borderId="40" xfId="0" applyFont="1" applyBorder="1"/>
    <xf numFmtId="0" fontId="1" fillId="0" borderId="41" xfId="0" applyFont="1" applyBorder="1"/>
    <xf numFmtId="0" fontId="6" fillId="0" borderId="0" xfId="0" applyFont="1" applyAlignment="1">
      <alignment horizontal="center"/>
    </xf>
    <xf numFmtId="0" fontId="35" fillId="0" borderId="0" xfId="0" applyFont="1" applyAlignment="1">
      <alignment horizontal="center"/>
    </xf>
    <xf numFmtId="0" fontId="36" fillId="0" borderId="0" xfId="0" applyFont="1" applyAlignment="1">
      <alignment horizontal="center"/>
    </xf>
    <xf numFmtId="0" fontId="2" fillId="0" borderId="26" xfId="0" applyFont="1" applyBorder="1" applyAlignment="1">
      <alignment horizontal="center"/>
    </xf>
    <xf numFmtId="0" fontId="2" fillId="0" borderId="38" xfId="0" applyFont="1" applyBorder="1" applyAlignment="1">
      <alignment horizontal="left"/>
    </xf>
    <xf numFmtId="0" fontId="2" fillId="0" borderId="33" xfId="0" applyFont="1" applyBorder="1" applyAlignment="1">
      <alignment horizontal="left"/>
    </xf>
    <xf numFmtId="14" fontId="29" fillId="0" borderId="45" xfId="0" applyNumberFormat="1" applyFont="1" applyBorder="1" applyAlignment="1">
      <alignment horizontal="center" vertical="center"/>
    </xf>
    <xf numFmtId="0" fontId="1" fillId="0" borderId="46" xfId="0" applyFont="1" applyBorder="1"/>
    <xf numFmtId="0" fontId="2" fillId="0" borderId="30"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right"/>
    </xf>
    <xf numFmtId="0" fontId="1" fillId="0" borderId="50" xfId="0" applyFont="1" applyBorder="1"/>
    <xf numFmtId="0" fontId="2" fillId="0" borderId="39" xfId="0" applyFont="1" applyBorder="1" applyAlignment="1">
      <alignment horizontal="center"/>
    </xf>
    <xf numFmtId="0" fontId="2" fillId="0" borderId="28" xfId="0" applyFont="1" applyBorder="1" applyAlignment="1">
      <alignment horizontal="left"/>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53" xfId="0" applyFont="1" applyBorder="1" applyAlignment="1">
      <alignment horizontal="center"/>
    </xf>
    <xf numFmtId="0" fontId="1" fillId="0" borderId="54" xfId="0" applyFont="1" applyBorder="1"/>
    <xf numFmtId="0" fontId="2" fillId="0" borderId="0" xfId="0" applyFont="1" applyAlignment="1">
      <alignment horizontal="left"/>
    </xf>
    <xf numFmtId="0" fontId="29" fillId="0" borderId="49" xfId="0" applyFont="1" applyBorder="1" applyAlignment="1">
      <alignment horizontal="center" wrapText="1"/>
    </xf>
    <xf numFmtId="0" fontId="1" fillId="0" borderId="49" xfId="0" applyFont="1" applyBorder="1"/>
    <xf numFmtId="1" fontId="2" fillId="17" borderId="13" xfId="0" applyNumberFormat="1" applyFont="1" applyFill="1" applyBorder="1" applyAlignment="1">
      <alignment horizontal="center" vertical="top"/>
    </xf>
    <xf numFmtId="0" fontId="2" fillId="0" borderId="0" xfId="0" applyFont="1" applyAlignment="1" applyProtection="1">
      <alignment horizontal="center" vertical="top"/>
      <protection locked="0"/>
    </xf>
    <xf numFmtId="0" fontId="0" fillId="0" borderId="0" xfId="0" applyProtection="1">
      <protection locked="0"/>
    </xf>
    <xf numFmtId="0" fontId="2" fillId="0" borderId="13" xfId="0" applyFont="1" applyBorder="1" applyAlignment="1">
      <alignment horizontal="center" vertical="top"/>
    </xf>
    <xf numFmtId="0" fontId="44" fillId="0" borderId="0" xfId="0" applyFont="1" applyAlignment="1">
      <alignment horizontal="left" vertical="top"/>
    </xf>
    <xf numFmtId="0" fontId="43" fillId="0" borderId="0" xfId="0" applyFont="1" applyAlignment="1">
      <alignment horizontal="center" vertical="top"/>
    </xf>
    <xf numFmtId="0" fontId="76" fillId="0" borderId="0" xfId="0" applyFont="1" applyAlignment="1" applyProtection="1">
      <alignment horizontal="left" vertical="top"/>
      <protection locked="0"/>
    </xf>
    <xf numFmtId="0" fontId="2" fillId="17" borderId="13" xfId="0" applyFont="1" applyFill="1" applyBorder="1" applyAlignment="1">
      <alignment horizontal="center" vertical="top"/>
    </xf>
    <xf numFmtId="14" fontId="47" fillId="0" borderId="0" xfId="0" applyNumberFormat="1" applyFont="1" applyAlignment="1" applyProtection="1">
      <alignment horizontal="left" vertical="top"/>
      <protection locked="0"/>
    </xf>
    <xf numFmtId="0" fontId="46" fillId="0" borderId="0" xfId="0" applyFont="1" applyAlignment="1" applyProtection="1">
      <alignment horizontal="left" vertical="top"/>
      <protection locked="0"/>
    </xf>
    <xf numFmtId="0" fontId="74" fillId="0" borderId="13" xfId="0" applyFont="1" applyBorder="1" applyAlignment="1">
      <alignment horizontal="left" vertical="top"/>
    </xf>
    <xf numFmtId="0" fontId="75" fillId="0" borderId="14" xfId="0" applyFont="1" applyBorder="1"/>
    <xf numFmtId="0" fontId="75" fillId="0" borderId="15" xfId="0" applyFont="1" applyBorder="1"/>
    <xf numFmtId="164" fontId="41" fillId="0" borderId="0" xfId="0" applyNumberFormat="1" applyFont="1" applyAlignment="1">
      <alignment horizontal="center" vertical="top"/>
    </xf>
    <xf numFmtId="0" fontId="43" fillId="0" borderId="0" xfId="0" applyFont="1" applyAlignment="1">
      <alignment horizontal="left"/>
    </xf>
    <xf numFmtId="0" fontId="43" fillId="0" borderId="0" xfId="0" applyFont="1" applyAlignment="1" applyProtection="1">
      <alignment horizontal="left"/>
      <protection locked="0"/>
    </xf>
    <xf numFmtId="0" fontId="42" fillId="0" borderId="0" xfId="0" applyFont="1" applyAlignment="1">
      <alignment horizontal="center" vertical="top"/>
    </xf>
    <xf numFmtId="0" fontId="28" fillId="17" borderId="13" xfId="0" applyFont="1" applyFill="1" applyBorder="1" applyAlignment="1">
      <alignment horizontal="center" vertical="top"/>
    </xf>
    <xf numFmtId="0" fontId="42" fillId="0" borderId="0" xfId="0" applyFont="1" applyAlignment="1">
      <alignment horizontal="left" vertical="top"/>
    </xf>
    <xf numFmtId="0" fontId="30" fillId="17" borderId="1" xfId="0" applyFont="1" applyFill="1" applyBorder="1" applyAlignment="1">
      <alignment horizontal="left" vertical="top"/>
    </xf>
    <xf numFmtId="0" fontId="30" fillId="0" borderId="2" xfId="0" applyFont="1" applyBorder="1"/>
    <xf numFmtId="0" fontId="30" fillId="0" borderId="3" xfId="0" applyFont="1" applyBorder="1"/>
    <xf numFmtId="0" fontId="28" fillId="0" borderId="13" xfId="0" applyFont="1" applyBorder="1" applyAlignment="1">
      <alignment horizontal="center" vertical="top"/>
    </xf>
    <xf numFmtId="0" fontId="44" fillId="0" borderId="13" xfId="0" applyFont="1" applyBorder="1" applyAlignment="1">
      <alignment horizontal="left" vertical="top"/>
    </xf>
    <xf numFmtId="0" fontId="45" fillId="0" borderId="0" xfId="0" applyFont="1" applyAlignment="1">
      <alignment horizontal="center" vertical="top"/>
    </xf>
    <xf numFmtId="164" fontId="77" fillId="0" borderId="0" xfId="0" applyNumberFormat="1" applyFont="1" applyAlignment="1">
      <alignment horizontal="center" vertical="top"/>
    </xf>
    <xf numFmtId="0" fontId="2" fillId="17" borderId="1" xfId="0" applyFont="1" applyFill="1" applyBorder="1" applyAlignment="1">
      <alignment horizontal="left" vertical="top"/>
    </xf>
    <xf numFmtId="0" fontId="44" fillId="0" borderId="0" xfId="0" applyFont="1" applyAlignment="1">
      <alignment horizontal="center" vertical="top"/>
    </xf>
    <xf numFmtId="0" fontId="82" fillId="0" borderId="0" xfId="0" applyFont="1"/>
    <xf numFmtId="0" fontId="49" fillId="0" borderId="1" xfId="0" applyFont="1" applyBorder="1" applyAlignment="1">
      <alignment horizontal="right"/>
    </xf>
    <xf numFmtId="0" fontId="51" fillId="13" borderId="13" xfId="0" applyFont="1" applyFill="1" applyBorder="1" applyAlignment="1">
      <alignment horizontal="center"/>
    </xf>
    <xf numFmtId="0" fontId="49" fillId="0" borderId="13" xfId="0" applyFont="1" applyBorder="1" applyAlignment="1">
      <alignment horizontal="center"/>
    </xf>
    <xf numFmtId="0" fontId="51" fillId="0" borderId="13" xfId="0" applyFont="1" applyBorder="1" applyAlignment="1">
      <alignment horizontal="center" vertical="top" wrapText="1"/>
    </xf>
    <xf numFmtId="0" fontId="51" fillId="0" borderId="13" xfId="0" applyFont="1" applyBorder="1" applyAlignment="1">
      <alignment horizontal="center" wrapText="1"/>
    </xf>
    <xf numFmtId="0" fontId="51" fillId="0" borderId="1" xfId="0" applyFont="1" applyBorder="1" applyAlignment="1">
      <alignment horizontal="left"/>
    </xf>
    <xf numFmtId="0" fontId="51" fillId="0" borderId="49" xfId="0" applyFont="1" applyBorder="1" applyAlignment="1">
      <alignment horizontal="center" wrapText="1"/>
    </xf>
    <xf numFmtId="0" fontId="49" fillId="0" borderId="39" xfId="0" applyFont="1" applyBorder="1" applyAlignment="1">
      <alignment horizontal="center"/>
    </xf>
    <xf numFmtId="0" fontId="49" fillId="0" borderId="28" xfId="0" applyFont="1" applyBorder="1" applyAlignment="1">
      <alignment horizontal="left"/>
    </xf>
    <xf numFmtId="0" fontId="49" fillId="0" borderId="25" xfId="0" applyFont="1" applyBorder="1" applyAlignment="1">
      <alignment horizontal="center" vertical="center"/>
    </xf>
    <xf numFmtId="14" fontId="50" fillId="0" borderId="45" xfId="0" applyNumberFormat="1" applyFont="1" applyBorder="1" applyAlignment="1">
      <alignment horizontal="center" vertical="center"/>
    </xf>
    <xf numFmtId="0" fontId="49" fillId="0" borderId="30" xfId="0" applyFont="1" applyBorder="1" applyAlignment="1">
      <alignment horizontal="left"/>
    </xf>
    <xf numFmtId="0" fontId="48" fillId="0" borderId="38" xfId="0" applyFont="1" applyBorder="1" applyAlignment="1">
      <alignment horizontal="left"/>
    </xf>
    <xf numFmtId="0" fontId="48" fillId="0" borderId="33" xfId="0" applyFont="1" applyBorder="1" applyAlignment="1">
      <alignment horizontal="left"/>
    </xf>
    <xf numFmtId="0" fontId="48" fillId="0" borderId="30" xfId="0" applyFont="1" applyBorder="1" applyAlignment="1">
      <alignment horizontal="left"/>
    </xf>
    <xf numFmtId="0" fontId="49" fillId="0" borderId="30" xfId="0" applyFont="1" applyBorder="1" applyAlignment="1">
      <alignment horizontal="center"/>
    </xf>
    <xf numFmtId="0" fontId="48" fillId="0" borderId="39" xfId="0" applyFont="1" applyBorder="1" applyAlignment="1">
      <alignment horizontal="left"/>
    </xf>
    <xf numFmtId="0" fontId="51" fillId="0" borderId="0" xfId="0" applyFont="1" applyAlignment="1">
      <alignment horizontal="left"/>
    </xf>
    <xf numFmtId="0" fontId="55" fillId="0" borderId="1" xfId="0" applyFont="1" applyBorder="1" applyAlignment="1">
      <alignment horizontal="left" vertical="top"/>
    </xf>
    <xf numFmtId="0" fontId="49" fillId="0" borderId="1" xfId="0" applyFont="1" applyBorder="1" applyAlignment="1">
      <alignment horizontal="left" vertical="top"/>
    </xf>
    <xf numFmtId="0" fontId="49" fillId="0" borderId="53" xfId="0" applyFont="1" applyBorder="1" applyAlignment="1">
      <alignment horizontal="center"/>
    </xf>
    <xf numFmtId="0" fontId="35" fillId="18" borderId="1" xfId="0" applyFont="1" applyFill="1" applyBorder="1" applyAlignment="1">
      <alignment horizontal="center"/>
    </xf>
    <xf numFmtId="0" fontId="28" fillId="0" borderId="13" xfId="0" applyFont="1" applyBorder="1" applyAlignment="1">
      <alignment horizontal="center"/>
    </xf>
    <xf numFmtId="0" fontId="53" fillId="0" borderId="0" xfId="0" applyFont="1" applyAlignment="1">
      <alignment horizontal="left" vertical="top"/>
    </xf>
    <xf numFmtId="0" fontId="37" fillId="0" borderId="25" xfId="0" applyFont="1" applyBorder="1" applyAlignment="1">
      <alignment horizontal="center"/>
    </xf>
    <xf numFmtId="0" fontId="61" fillId="0" borderId="0" xfId="0" applyFont="1" applyAlignment="1">
      <alignment horizontal="center" vertical="top"/>
    </xf>
    <xf numFmtId="0" fontId="59" fillId="0" borderId="1" xfId="0" applyFont="1" applyBorder="1" applyAlignment="1">
      <alignment horizontal="center"/>
    </xf>
    <xf numFmtId="0" fontId="52" fillId="0" borderId="1" xfId="0" applyFont="1" applyBorder="1" applyAlignment="1">
      <alignment horizontal="left"/>
    </xf>
    <xf numFmtId="14" fontId="63" fillId="0" borderId="1" xfId="0" applyNumberFormat="1" applyFont="1" applyBorder="1" applyAlignment="1">
      <alignment horizontal="left"/>
    </xf>
    <xf numFmtId="0" fontId="25" fillId="0" borderId="39" xfId="0" applyFont="1" applyBorder="1" applyAlignment="1">
      <alignment horizontal="center"/>
    </xf>
    <xf numFmtId="0" fontId="68" fillId="0" borderId="39" xfId="0" applyFont="1" applyBorder="1" applyAlignment="1">
      <alignment horizontal="left" vertical="top"/>
    </xf>
    <xf numFmtId="0" fontId="68" fillId="0" borderId="13" xfId="0" applyFont="1" applyBorder="1" applyAlignment="1">
      <alignment horizontal="center"/>
    </xf>
    <xf numFmtId="0" fontId="24" fillId="0" borderId="13" xfId="0" applyFont="1" applyBorder="1" applyAlignment="1">
      <alignment horizontal="center"/>
    </xf>
    <xf numFmtId="0" fontId="25" fillId="0" borderId="13" xfId="0" applyFont="1" applyBorder="1" applyAlignment="1">
      <alignment horizontal="center"/>
    </xf>
    <xf numFmtId="0" fontId="25" fillId="0" borderId="5" xfId="0" applyFont="1" applyBorder="1" applyAlignment="1">
      <alignment horizontal="left" vertical="center"/>
    </xf>
    <xf numFmtId="0" fontId="24" fillId="16" borderId="1" xfId="0" applyFont="1" applyFill="1" applyBorder="1" applyAlignment="1">
      <alignment horizontal="center"/>
    </xf>
    <xf numFmtId="0" fontId="65" fillId="0" borderId="1" xfId="0" applyFont="1" applyBorder="1" applyAlignment="1">
      <alignment horizontal="center"/>
    </xf>
    <xf numFmtId="0" fontId="24" fillId="0" borderId="1" xfId="0" applyFont="1" applyBorder="1" applyAlignment="1">
      <alignment horizontal="center"/>
    </xf>
    <xf numFmtId="0" fontId="63" fillId="0" borderId="1" xfId="0" applyFont="1" applyBorder="1" applyAlignment="1">
      <alignment horizontal="left"/>
    </xf>
    <xf numFmtId="0" fontId="66"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tabSelected="1" zoomScaleNormal="100" workbookViewId="0">
      <selection activeCell="D72" sqref="D72:F72"/>
    </sheetView>
  </sheetViews>
  <sheetFormatPr defaultColWidth="12.5703125" defaultRowHeight="15" customHeight="1"/>
  <cols>
    <col min="1" max="2" width="8" customWidth="1"/>
    <col min="3" max="3" width="14.140625" customWidth="1"/>
    <col min="4" max="4" width="8" customWidth="1"/>
    <col min="5" max="5" width="11.28515625" customWidth="1"/>
    <col min="6" max="6" width="11" customWidth="1"/>
    <col min="7" max="7" width="3.140625" hidden="1" customWidth="1"/>
    <col min="8" max="8" width="7.7109375" hidden="1" customWidth="1"/>
    <col min="9" max="9" width="2.85546875" hidden="1" customWidth="1"/>
    <col min="10" max="10" width="3.28515625" hidden="1" customWidth="1"/>
    <col min="11" max="16" width="8" customWidth="1"/>
    <col min="17" max="17" width="13.42578125" customWidth="1"/>
    <col min="18" max="18" width="8" customWidth="1"/>
    <col min="19" max="19" width="15.42578125" customWidth="1"/>
    <col min="20" max="21" width="8" customWidth="1"/>
  </cols>
  <sheetData>
    <row r="1" spans="1:21" ht="26.25">
      <c r="A1" s="297" t="s">
        <v>0</v>
      </c>
      <c r="B1" s="298"/>
      <c r="C1" s="298"/>
      <c r="D1" s="298"/>
      <c r="E1" s="298"/>
      <c r="F1" s="298"/>
      <c r="G1" s="298"/>
      <c r="H1" s="298"/>
      <c r="I1" s="298"/>
      <c r="J1" s="298"/>
      <c r="K1" s="298"/>
      <c r="L1" s="298"/>
      <c r="M1" s="298"/>
      <c r="N1" s="298"/>
      <c r="O1" s="298"/>
      <c r="P1" s="298"/>
      <c r="Q1" s="299"/>
      <c r="R1" s="1"/>
      <c r="S1" s="1"/>
      <c r="T1" s="1"/>
      <c r="U1" s="1"/>
    </row>
    <row r="2" spans="1:21" ht="26.25" customHeight="1">
      <c r="A2" s="300" t="s">
        <v>532</v>
      </c>
      <c r="B2" s="301"/>
      <c r="C2" s="301"/>
      <c r="D2" s="301"/>
      <c r="E2" s="301"/>
      <c r="F2" s="301"/>
      <c r="G2" s="301"/>
      <c r="H2" s="301"/>
      <c r="I2" s="301"/>
      <c r="J2" s="301"/>
      <c r="K2" s="301"/>
      <c r="L2" s="301"/>
      <c r="M2" s="301"/>
      <c r="N2" s="301"/>
      <c r="O2" s="301"/>
      <c r="P2" s="301"/>
      <c r="Q2" s="302"/>
      <c r="R2" s="2"/>
      <c r="S2" s="2"/>
      <c r="T2" s="2"/>
      <c r="U2" s="2"/>
    </row>
    <row r="3" spans="1:21" ht="19.5" customHeight="1">
      <c r="A3" s="303" t="s">
        <v>1</v>
      </c>
      <c r="B3" s="304"/>
      <c r="C3" s="304"/>
      <c r="D3" s="304"/>
      <c r="E3" s="304"/>
      <c r="F3" s="304"/>
      <c r="G3" s="304"/>
      <c r="H3" s="304"/>
      <c r="I3" s="304"/>
      <c r="J3" s="304"/>
      <c r="K3" s="304"/>
      <c r="L3" s="304"/>
      <c r="M3" s="304"/>
      <c r="N3" s="304"/>
      <c r="O3" s="304"/>
      <c r="P3" s="304"/>
      <c r="Q3" s="305"/>
      <c r="R3" s="3"/>
      <c r="S3" s="3"/>
      <c r="T3" s="3"/>
      <c r="U3" s="3"/>
    </row>
    <row r="4" spans="1:21" ht="27.75" customHeight="1">
      <c r="A4" s="303" t="s">
        <v>2</v>
      </c>
      <c r="B4" s="304"/>
      <c r="C4" s="304"/>
      <c r="D4" s="304"/>
      <c r="E4" s="304"/>
      <c r="F4" s="304"/>
      <c r="G4" s="304"/>
      <c r="H4" s="304"/>
      <c r="I4" s="304"/>
      <c r="J4" s="304"/>
      <c r="K4" s="304"/>
      <c r="L4" s="304"/>
      <c r="M4" s="304"/>
      <c r="N4" s="304"/>
      <c r="O4" s="304"/>
      <c r="P4" s="304"/>
      <c r="Q4" s="305"/>
      <c r="R4" s="3"/>
      <c r="S4" s="220"/>
      <c r="T4" s="3"/>
      <c r="U4" s="3"/>
    </row>
    <row r="5" spans="1:21" ht="48.75" customHeight="1">
      <c r="A5" s="303" t="s">
        <v>3</v>
      </c>
      <c r="B5" s="304"/>
      <c r="C5" s="304"/>
      <c r="D5" s="304"/>
      <c r="E5" s="304"/>
      <c r="F5" s="304"/>
      <c r="G5" s="304"/>
      <c r="H5" s="304"/>
      <c r="I5" s="304"/>
      <c r="J5" s="304"/>
      <c r="K5" s="304"/>
      <c r="L5" s="304"/>
      <c r="M5" s="304"/>
      <c r="N5" s="304"/>
      <c r="O5" s="304"/>
      <c r="P5" s="304"/>
      <c r="Q5" s="305"/>
      <c r="R5" s="4"/>
      <c r="S5" s="4"/>
      <c r="T5" s="4"/>
      <c r="U5" s="4"/>
    </row>
    <row r="6" spans="1:21" ht="29.25" customHeight="1">
      <c r="A6" s="303" t="s">
        <v>4</v>
      </c>
      <c r="B6" s="304"/>
      <c r="C6" s="304"/>
      <c r="D6" s="304"/>
      <c r="E6" s="304"/>
      <c r="F6" s="304"/>
      <c r="G6" s="304"/>
      <c r="H6" s="304"/>
      <c r="I6" s="304"/>
      <c r="J6" s="304"/>
      <c r="K6" s="304"/>
      <c r="L6" s="304"/>
      <c r="M6" s="304"/>
      <c r="N6" s="304"/>
      <c r="O6" s="304"/>
      <c r="P6" s="304"/>
      <c r="Q6" s="305"/>
      <c r="R6" s="3"/>
      <c r="S6" s="3"/>
      <c r="T6" s="3"/>
      <c r="U6" s="3"/>
    </row>
    <row r="7" spans="1:21" ht="17.25">
      <c r="A7" s="303" t="s">
        <v>5</v>
      </c>
      <c r="B7" s="304"/>
      <c r="C7" s="304"/>
      <c r="D7" s="304"/>
      <c r="E7" s="304"/>
      <c r="F7" s="304"/>
      <c r="G7" s="304"/>
      <c r="H7" s="304"/>
      <c r="I7" s="304"/>
      <c r="J7" s="304"/>
      <c r="K7" s="304"/>
      <c r="L7" s="304"/>
      <c r="M7" s="304"/>
      <c r="N7" s="304"/>
      <c r="O7" s="304"/>
      <c r="P7" s="304"/>
      <c r="Q7" s="305"/>
      <c r="R7" s="3"/>
      <c r="S7" s="3"/>
      <c r="T7" s="3"/>
      <c r="U7" s="3"/>
    </row>
    <row r="8" spans="1:21">
      <c r="A8" s="313" t="s">
        <v>6</v>
      </c>
      <c r="B8" s="314"/>
      <c r="C8" s="314"/>
      <c r="D8" s="314"/>
      <c r="E8" s="314"/>
      <c r="F8" s="314"/>
      <c r="G8" s="314"/>
      <c r="H8" s="314"/>
      <c r="I8" s="314"/>
      <c r="J8" s="314"/>
      <c r="K8" s="314"/>
      <c r="L8" s="314"/>
      <c r="M8" s="314"/>
      <c r="N8" s="314"/>
      <c r="O8" s="314"/>
      <c r="P8" s="314"/>
      <c r="Q8" s="315"/>
      <c r="R8" s="1"/>
      <c r="S8" s="1"/>
      <c r="T8" s="1"/>
      <c r="U8" s="1"/>
    </row>
    <row r="9" spans="1:21">
      <c r="A9" s="316"/>
      <c r="B9" s="257"/>
      <c r="C9" s="257"/>
      <c r="D9" s="257"/>
      <c r="E9" s="257"/>
      <c r="F9" s="257"/>
      <c r="G9" s="257"/>
      <c r="H9" s="257"/>
      <c r="I9" s="257"/>
      <c r="J9" s="257"/>
      <c r="K9" s="257"/>
      <c r="L9" s="257"/>
      <c r="M9" s="257"/>
      <c r="N9" s="257"/>
      <c r="O9" s="257"/>
      <c r="P9" s="257"/>
      <c r="Q9" s="317"/>
      <c r="R9" s="1"/>
      <c r="S9" s="1"/>
      <c r="T9" s="1"/>
      <c r="U9" s="1"/>
    </row>
    <row r="10" spans="1:21" ht="60" customHeight="1">
      <c r="A10" s="318"/>
      <c r="B10" s="319"/>
      <c r="C10" s="319"/>
      <c r="D10" s="319"/>
      <c r="E10" s="319"/>
      <c r="F10" s="319"/>
      <c r="G10" s="319"/>
      <c r="H10" s="319"/>
      <c r="I10" s="319"/>
      <c r="J10" s="319"/>
      <c r="K10" s="319"/>
      <c r="L10" s="319"/>
      <c r="M10" s="319"/>
      <c r="N10" s="319"/>
      <c r="O10" s="319"/>
      <c r="P10" s="319"/>
      <c r="Q10" s="320"/>
      <c r="R10" s="1"/>
      <c r="S10" s="1"/>
      <c r="T10" s="1"/>
      <c r="U10" s="1"/>
    </row>
    <row r="11" spans="1:21" ht="54.75" customHeight="1">
      <c r="A11" s="312" t="s">
        <v>7</v>
      </c>
      <c r="B11" s="304"/>
      <c r="C11" s="304"/>
      <c r="D11" s="304"/>
      <c r="E11" s="304"/>
      <c r="F11" s="304"/>
      <c r="G11" s="304"/>
      <c r="H11" s="304"/>
      <c r="I11" s="304"/>
      <c r="J11" s="304"/>
      <c r="K11" s="304"/>
      <c r="L11" s="304"/>
      <c r="M11" s="304"/>
      <c r="N11" s="304"/>
      <c r="O11" s="304"/>
      <c r="P11" s="304"/>
      <c r="Q11" s="305"/>
      <c r="R11" s="5"/>
      <c r="S11" s="5"/>
      <c r="T11" s="5"/>
      <c r="U11" s="5"/>
    </row>
    <row r="12" spans="1:21" ht="19.5">
      <c r="A12" s="307" t="s">
        <v>8</v>
      </c>
      <c r="B12" s="304"/>
      <c r="C12" s="304"/>
      <c r="D12" s="304"/>
      <c r="E12" s="304"/>
      <c r="F12" s="304"/>
      <c r="G12" s="304"/>
      <c r="H12" s="304"/>
      <c r="I12" s="304"/>
      <c r="J12" s="304"/>
      <c r="K12" s="304"/>
      <c r="L12" s="304"/>
      <c r="M12" s="304"/>
      <c r="N12" s="304"/>
      <c r="O12" s="304"/>
      <c r="P12" s="304"/>
      <c r="Q12" s="305"/>
      <c r="R12" s="1"/>
      <c r="S12" s="1"/>
      <c r="T12" s="1"/>
      <c r="U12" s="1"/>
    </row>
    <row r="13" spans="1:21" ht="56.25" customHeight="1">
      <c r="A13" s="328" t="s">
        <v>9</v>
      </c>
      <c r="B13" s="304"/>
      <c r="C13" s="304"/>
      <c r="D13" s="304"/>
      <c r="E13" s="304"/>
      <c r="F13" s="304"/>
      <c r="G13" s="304"/>
      <c r="H13" s="304"/>
      <c r="I13" s="304"/>
      <c r="J13" s="304"/>
      <c r="K13" s="304"/>
      <c r="L13" s="304"/>
      <c r="M13" s="304"/>
      <c r="N13" s="304"/>
      <c r="O13" s="304"/>
      <c r="P13" s="304"/>
      <c r="Q13" s="305"/>
      <c r="R13" s="1"/>
      <c r="S13" s="1"/>
      <c r="T13" s="1"/>
      <c r="U13" s="1"/>
    </row>
    <row r="14" spans="1:21" ht="19.5">
      <c r="A14" s="329" t="s">
        <v>10</v>
      </c>
      <c r="B14" s="304"/>
      <c r="C14" s="304"/>
      <c r="D14" s="304"/>
      <c r="E14" s="304"/>
      <c r="F14" s="304"/>
      <c r="G14" s="304"/>
      <c r="H14" s="304"/>
      <c r="I14" s="304"/>
      <c r="J14" s="304"/>
      <c r="K14" s="304"/>
      <c r="L14" s="304"/>
      <c r="M14" s="304"/>
      <c r="N14" s="304"/>
      <c r="O14" s="304"/>
      <c r="P14" s="304"/>
      <c r="Q14" s="305"/>
      <c r="R14" s="6"/>
      <c r="S14" s="6"/>
      <c r="T14" s="6"/>
      <c r="U14" s="6"/>
    </row>
    <row r="15" spans="1:21" ht="15" hidden="1" customHeight="1">
      <c r="A15" s="7"/>
      <c r="B15" s="7"/>
      <c r="C15" s="7"/>
      <c r="D15" s="7"/>
      <c r="E15" s="7"/>
      <c r="F15" s="7"/>
      <c r="G15" s="7"/>
      <c r="H15" s="7"/>
      <c r="I15" s="7"/>
      <c r="J15" s="7"/>
      <c r="K15" s="7"/>
      <c r="L15" s="7"/>
      <c r="M15" s="7"/>
      <c r="N15" s="7"/>
      <c r="O15" s="7"/>
      <c r="P15" s="7"/>
      <c r="Q15" s="7"/>
      <c r="R15" s="6"/>
      <c r="S15" s="6"/>
      <c r="T15" s="6"/>
      <c r="U15" s="6"/>
    </row>
    <row r="16" spans="1:21" ht="19.5">
      <c r="A16" s="310" t="s">
        <v>11</v>
      </c>
      <c r="B16" s="265"/>
      <c r="C16" s="248"/>
      <c r="D16" s="311" t="s">
        <v>12</v>
      </c>
      <c r="E16" s="250"/>
      <c r="F16" s="251"/>
      <c r="G16" s="8"/>
      <c r="H16" s="8"/>
      <c r="I16" s="8"/>
      <c r="J16" s="8"/>
      <c r="K16" s="306" t="s">
        <v>13</v>
      </c>
      <c r="L16" s="265"/>
      <c r="M16" s="265"/>
      <c r="N16" s="265"/>
      <c r="O16" s="265"/>
      <c r="P16" s="265"/>
      <c r="Q16" s="248"/>
      <c r="R16" s="6"/>
      <c r="S16" s="6"/>
      <c r="T16" s="6"/>
      <c r="U16" s="6"/>
    </row>
    <row r="17" spans="1:21" ht="19.5">
      <c r="A17" s="310" t="s">
        <v>14</v>
      </c>
      <c r="B17" s="265"/>
      <c r="C17" s="248"/>
      <c r="D17" s="311" t="s">
        <v>527</v>
      </c>
      <c r="E17" s="250"/>
      <c r="F17" s="251"/>
      <c r="G17" s="8"/>
      <c r="H17" s="8"/>
      <c r="I17" s="8"/>
      <c r="J17" s="8"/>
      <c r="K17" s="306" t="s">
        <v>15</v>
      </c>
      <c r="L17" s="265"/>
      <c r="M17" s="265"/>
      <c r="N17" s="265"/>
      <c r="O17" s="265"/>
      <c r="P17" s="265"/>
      <c r="Q17" s="248"/>
      <c r="R17" s="6"/>
      <c r="S17" s="6"/>
      <c r="T17" s="6"/>
      <c r="U17" s="6"/>
    </row>
    <row r="18" spans="1:21" ht="19.5" hidden="1">
      <c r="A18" s="310" t="s">
        <v>16</v>
      </c>
      <c r="B18" s="265"/>
      <c r="C18" s="248"/>
      <c r="D18" s="311">
        <v>2</v>
      </c>
      <c r="E18" s="250"/>
      <c r="F18" s="251"/>
      <c r="G18" s="8">
        <v>1</v>
      </c>
      <c r="H18" s="8">
        <v>2</v>
      </c>
      <c r="I18" s="8">
        <v>3</v>
      </c>
      <c r="J18" s="8">
        <v>4</v>
      </c>
      <c r="K18" s="306" t="s">
        <v>17</v>
      </c>
      <c r="L18" s="265"/>
      <c r="M18" s="265"/>
      <c r="N18" s="265"/>
      <c r="O18" s="265"/>
      <c r="P18" s="265"/>
      <c r="Q18" s="248"/>
      <c r="R18" s="6"/>
      <c r="S18" s="6"/>
      <c r="T18" s="6"/>
      <c r="U18" s="6"/>
    </row>
    <row r="19" spans="1:21" ht="19.5">
      <c r="A19" s="310" t="s">
        <v>18</v>
      </c>
      <c r="B19" s="265"/>
      <c r="C19" s="248"/>
      <c r="D19" s="311" t="s">
        <v>528</v>
      </c>
      <c r="E19" s="250"/>
      <c r="F19" s="251"/>
      <c r="G19" s="8"/>
      <c r="H19" s="8"/>
      <c r="I19" s="8"/>
      <c r="J19" s="8"/>
      <c r="K19" s="306" t="s">
        <v>19</v>
      </c>
      <c r="L19" s="265"/>
      <c r="M19" s="265"/>
      <c r="N19" s="265"/>
      <c r="O19" s="265"/>
      <c r="P19" s="265"/>
      <c r="Q19" s="248"/>
      <c r="R19" s="6"/>
      <c r="S19" s="6"/>
      <c r="T19" s="6"/>
      <c r="U19" s="6"/>
    </row>
    <row r="20" spans="1:21" ht="19.5">
      <c r="A20" s="310" t="s">
        <v>20</v>
      </c>
      <c r="B20" s="265"/>
      <c r="C20" s="248"/>
      <c r="D20" s="311" t="s">
        <v>21</v>
      </c>
      <c r="E20" s="250"/>
      <c r="F20" s="251"/>
      <c r="G20" s="8"/>
      <c r="H20" s="8"/>
      <c r="I20" s="8"/>
      <c r="J20" s="8"/>
      <c r="K20" s="306" t="s">
        <v>22</v>
      </c>
      <c r="L20" s="265"/>
      <c r="M20" s="265"/>
      <c r="N20" s="265"/>
      <c r="O20" s="265"/>
      <c r="P20" s="265"/>
      <c r="Q20" s="248"/>
      <c r="R20" s="6"/>
      <c r="S20" s="6"/>
      <c r="T20" s="6"/>
      <c r="U20" s="6"/>
    </row>
    <row r="21" spans="1:21" ht="15.75" customHeight="1">
      <c r="A21" s="310" t="s">
        <v>23</v>
      </c>
      <c r="B21" s="265"/>
      <c r="C21" s="248"/>
      <c r="D21" s="311" t="s">
        <v>24</v>
      </c>
      <c r="E21" s="250"/>
      <c r="F21" s="251"/>
      <c r="G21" s="8"/>
      <c r="H21" s="8"/>
      <c r="I21" s="8"/>
      <c r="J21" s="8"/>
      <c r="K21" s="306" t="s">
        <v>25</v>
      </c>
      <c r="L21" s="265"/>
      <c r="M21" s="265"/>
      <c r="N21" s="265"/>
      <c r="O21" s="265"/>
      <c r="P21" s="265"/>
      <c r="Q21" s="248"/>
      <c r="R21" s="6"/>
      <c r="S21" s="6"/>
      <c r="T21" s="6"/>
      <c r="U21" s="6"/>
    </row>
    <row r="22" spans="1:21" ht="15.75" customHeight="1">
      <c r="A22" s="310" t="s">
        <v>26</v>
      </c>
      <c r="B22" s="265"/>
      <c r="C22" s="248"/>
      <c r="D22" s="271">
        <v>1000</v>
      </c>
      <c r="E22" s="250"/>
      <c r="F22" s="251"/>
      <c r="G22" s="8"/>
      <c r="H22" s="8"/>
      <c r="I22" s="8"/>
      <c r="J22" s="8"/>
      <c r="K22" s="322" t="s">
        <v>27</v>
      </c>
      <c r="L22" s="323"/>
      <c r="M22" s="323"/>
      <c r="N22" s="323"/>
      <c r="O22" s="323"/>
      <c r="P22" s="323"/>
      <c r="Q22" s="324"/>
      <c r="R22" s="6"/>
      <c r="S22" s="6"/>
      <c r="T22" s="6"/>
      <c r="U22" s="6"/>
    </row>
    <row r="23" spans="1:21" ht="15.75" customHeight="1">
      <c r="A23" s="310" t="s">
        <v>28</v>
      </c>
      <c r="B23" s="265"/>
      <c r="C23" s="248"/>
      <c r="D23" s="311">
        <v>0</v>
      </c>
      <c r="E23" s="250"/>
      <c r="F23" s="251"/>
      <c r="G23" s="8"/>
      <c r="H23" s="8"/>
      <c r="I23" s="8"/>
      <c r="J23" s="8"/>
      <c r="K23" s="306" t="s">
        <v>29</v>
      </c>
      <c r="L23" s="265"/>
      <c r="M23" s="265"/>
      <c r="N23" s="265"/>
      <c r="O23" s="265"/>
      <c r="P23" s="265"/>
      <c r="Q23" s="248"/>
      <c r="R23" s="6"/>
      <c r="S23" s="6"/>
      <c r="T23" s="6"/>
      <c r="U23" s="6"/>
    </row>
    <row r="24" spans="1:21" ht="15.75" customHeight="1">
      <c r="A24" s="310" t="s">
        <v>30</v>
      </c>
      <c r="B24" s="265"/>
      <c r="C24" s="248"/>
      <c r="D24" s="311">
        <v>0</v>
      </c>
      <c r="E24" s="250"/>
      <c r="F24" s="251"/>
      <c r="G24" s="8"/>
      <c r="H24" s="8"/>
      <c r="I24" s="8"/>
      <c r="J24" s="8"/>
      <c r="K24" s="306" t="s">
        <v>31</v>
      </c>
      <c r="L24" s="265"/>
      <c r="M24" s="265"/>
      <c r="N24" s="265"/>
      <c r="O24" s="265"/>
      <c r="P24" s="265"/>
      <c r="Q24" s="248"/>
      <c r="R24" s="6"/>
      <c r="S24" s="6"/>
      <c r="T24" s="6"/>
      <c r="U24" s="6"/>
    </row>
    <row r="25" spans="1:21" ht="15.75" customHeight="1">
      <c r="A25" s="332" t="s">
        <v>32</v>
      </c>
      <c r="B25" s="265"/>
      <c r="C25" s="248"/>
      <c r="D25" s="309">
        <v>0</v>
      </c>
      <c r="E25" s="250"/>
      <c r="F25" s="308"/>
      <c r="G25" s="12"/>
      <c r="H25" s="8"/>
      <c r="I25" s="8"/>
      <c r="J25" s="8"/>
      <c r="K25" s="322" t="s">
        <v>33</v>
      </c>
      <c r="L25" s="323"/>
      <c r="M25" s="323"/>
      <c r="N25" s="323"/>
      <c r="O25" s="323"/>
      <c r="P25" s="323"/>
      <c r="Q25" s="324"/>
      <c r="R25" s="6"/>
      <c r="S25" s="6"/>
      <c r="T25" s="6"/>
      <c r="U25" s="6"/>
    </row>
    <row r="26" spans="1:21" ht="15.75" hidden="1" customHeight="1">
      <c r="A26" s="13"/>
      <c r="B26" s="14"/>
      <c r="C26" s="7">
        <v>1</v>
      </c>
      <c r="D26" s="7"/>
      <c r="E26" s="7" t="s">
        <v>24</v>
      </c>
      <c r="F26" s="7"/>
      <c r="G26" s="14"/>
      <c r="H26" s="7"/>
      <c r="I26" s="7"/>
      <c r="J26" s="7"/>
      <c r="K26" s="7">
        <v>1</v>
      </c>
      <c r="L26" s="7">
        <v>0</v>
      </c>
      <c r="M26" s="7"/>
      <c r="N26" s="7"/>
      <c r="O26" s="7"/>
      <c r="P26" s="7"/>
      <c r="Q26" s="7"/>
      <c r="R26" s="6"/>
      <c r="S26" s="6"/>
      <c r="T26" s="6"/>
      <c r="U26" s="6"/>
    </row>
    <row r="27" spans="1:21" ht="15.75" hidden="1" customHeight="1">
      <c r="A27" s="15"/>
      <c r="B27" s="7"/>
      <c r="C27" s="7">
        <v>0</v>
      </c>
      <c r="D27" s="7"/>
      <c r="E27" s="7" t="s">
        <v>34</v>
      </c>
      <c r="F27" s="7"/>
      <c r="G27" s="7"/>
      <c r="H27" s="7"/>
      <c r="I27" s="7"/>
      <c r="J27" s="7"/>
      <c r="K27" s="7"/>
      <c r="L27" s="7"/>
      <c r="M27" s="7"/>
      <c r="N27" s="7"/>
      <c r="O27" s="7"/>
      <c r="P27" s="7"/>
      <c r="Q27" s="7"/>
      <c r="R27" s="6"/>
      <c r="S27" s="6"/>
      <c r="T27" s="6"/>
      <c r="U27" s="6"/>
    </row>
    <row r="28" spans="1:21" ht="15.75" hidden="1" customHeight="1">
      <c r="A28" s="15"/>
      <c r="B28" s="7"/>
      <c r="C28" s="7"/>
      <c r="D28" s="7"/>
      <c r="E28" s="7" t="s">
        <v>35</v>
      </c>
      <c r="F28" s="7"/>
      <c r="G28" s="7"/>
      <c r="H28" s="7"/>
      <c r="I28" s="7"/>
      <c r="J28" s="7"/>
      <c r="K28" s="7"/>
      <c r="L28" s="7"/>
      <c r="M28" s="7"/>
      <c r="N28" s="7"/>
      <c r="O28" s="7"/>
      <c r="P28" s="7"/>
      <c r="Q28" s="7"/>
      <c r="R28" s="6"/>
      <c r="S28" s="6"/>
      <c r="T28" s="6"/>
      <c r="U28" s="6"/>
    </row>
    <row r="29" spans="1:21" ht="15.75" customHeight="1">
      <c r="A29" s="331" t="s">
        <v>36</v>
      </c>
      <c r="B29" s="273"/>
      <c r="C29" s="273"/>
      <c r="D29" s="273"/>
      <c r="E29" s="273"/>
      <c r="F29" s="273"/>
      <c r="G29" s="273"/>
      <c r="H29" s="273"/>
      <c r="I29" s="273"/>
      <c r="J29" s="273"/>
      <c r="K29" s="273"/>
      <c r="L29" s="273"/>
      <c r="M29" s="273"/>
      <c r="N29" s="273"/>
      <c r="O29" s="273"/>
      <c r="P29" s="273"/>
      <c r="Q29" s="274"/>
      <c r="R29" s="6"/>
      <c r="S29" s="6"/>
      <c r="T29" s="6"/>
      <c r="U29" s="6"/>
    </row>
    <row r="30" spans="1:21" ht="15.75" customHeight="1">
      <c r="A30" s="330" t="s">
        <v>37</v>
      </c>
      <c r="B30" s="265"/>
      <c r="C30" s="248"/>
      <c r="D30" s="271" t="s">
        <v>38</v>
      </c>
      <c r="E30" s="250"/>
      <c r="F30" s="308"/>
      <c r="G30" s="16"/>
      <c r="H30" s="8"/>
      <c r="I30" s="8"/>
      <c r="J30" s="8"/>
      <c r="K30" s="325" t="s">
        <v>39</v>
      </c>
      <c r="L30" s="326"/>
      <c r="M30" s="326"/>
      <c r="N30" s="326"/>
      <c r="O30" s="326"/>
      <c r="P30" s="326"/>
      <c r="Q30" s="327"/>
      <c r="R30" s="6"/>
      <c r="S30" s="6"/>
      <c r="T30" s="6"/>
      <c r="U30" s="6"/>
    </row>
    <row r="31" spans="1:21" ht="15.75" customHeight="1">
      <c r="A31" s="330" t="s">
        <v>14</v>
      </c>
      <c r="B31" s="265"/>
      <c r="C31" s="248"/>
      <c r="D31" s="271" t="s">
        <v>40</v>
      </c>
      <c r="E31" s="250"/>
      <c r="F31" s="308"/>
      <c r="G31" s="16"/>
      <c r="H31" s="8"/>
      <c r="I31" s="8"/>
      <c r="J31" s="8"/>
      <c r="K31" s="325" t="s">
        <v>41</v>
      </c>
      <c r="L31" s="326"/>
      <c r="M31" s="326"/>
      <c r="N31" s="326"/>
      <c r="O31" s="326"/>
      <c r="P31" s="326"/>
      <c r="Q31" s="327"/>
      <c r="R31" s="6"/>
      <c r="S31" s="6"/>
      <c r="T31" s="6"/>
      <c r="U31" s="6"/>
    </row>
    <row r="32" spans="1:21" ht="15.75" customHeight="1">
      <c r="A32" s="330" t="s">
        <v>42</v>
      </c>
      <c r="B32" s="265"/>
      <c r="C32" s="248"/>
      <c r="D32" s="271" t="s">
        <v>43</v>
      </c>
      <c r="E32" s="250"/>
      <c r="F32" s="308"/>
      <c r="G32" s="16"/>
      <c r="H32" s="8"/>
      <c r="I32" s="8"/>
      <c r="J32" s="8"/>
      <c r="K32" s="325" t="s">
        <v>44</v>
      </c>
      <c r="L32" s="326"/>
      <c r="M32" s="326"/>
      <c r="N32" s="326"/>
      <c r="O32" s="326"/>
      <c r="P32" s="326"/>
      <c r="Q32" s="327"/>
      <c r="R32" s="6"/>
      <c r="S32" s="6"/>
      <c r="T32" s="6"/>
      <c r="U32" s="6"/>
    </row>
    <row r="33" spans="1:21" ht="15.75" customHeight="1">
      <c r="A33" s="330" t="s">
        <v>45</v>
      </c>
      <c r="B33" s="265"/>
      <c r="C33" s="248"/>
      <c r="D33" s="271" t="s">
        <v>46</v>
      </c>
      <c r="E33" s="250"/>
      <c r="F33" s="308"/>
      <c r="G33" s="16"/>
      <c r="H33" s="8"/>
      <c r="I33" s="8"/>
      <c r="J33" s="8"/>
      <c r="K33" s="325" t="s">
        <v>47</v>
      </c>
      <c r="L33" s="326"/>
      <c r="M33" s="326"/>
      <c r="N33" s="326"/>
      <c r="O33" s="326"/>
      <c r="P33" s="326"/>
      <c r="Q33" s="327"/>
      <c r="R33" s="6"/>
      <c r="S33" s="6"/>
      <c r="T33" s="6"/>
      <c r="U33" s="6"/>
    </row>
    <row r="34" spans="1:21" ht="15.75" customHeight="1">
      <c r="A34" s="330" t="s">
        <v>48</v>
      </c>
      <c r="B34" s="265"/>
      <c r="C34" s="248"/>
      <c r="D34" s="271" t="s">
        <v>49</v>
      </c>
      <c r="E34" s="250"/>
      <c r="F34" s="308"/>
      <c r="G34" s="16"/>
      <c r="H34" s="8"/>
      <c r="I34" s="8"/>
      <c r="J34" s="8"/>
      <c r="K34" s="325" t="s">
        <v>50</v>
      </c>
      <c r="L34" s="326"/>
      <c r="M34" s="326"/>
      <c r="N34" s="326"/>
      <c r="O34" s="326"/>
      <c r="P34" s="326"/>
      <c r="Q34" s="327"/>
      <c r="R34" s="6"/>
      <c r="S34" s="6"/>
      <c r="T34" s="6"/>
      <c r="U34" s="6"/>
    </row>
    <row r="35" spans="1:21" ht="15.75" customHeight="1">
      <c r="A35" s="285" t="s">
        <v>51</v>
      </c>
      <c r="B35" s="265"/>
      <c r="C35" s="265"/>
      <c r="D35" s="265"/>
      <c r="E35" s="265"/>
      <c r="F35" s="265"/>
      <c r="G35" s="265"/>
      <c r="H35" s="265"/>
      <c r="I35" s="265"/>
      <c r="J35" s="265"/>
      <c r="K35" s="265"/>
      <c r="L35" s="265"/>
      <c r="M35" s="265"/>
      <c r="N35" s="265"/>
      <c r="O35" s="265"/>
      <c r="P35" s="265"/>
      <c r="Q35" s="248"/>
      <c r="R35" s="17"/>
      <c r="S35" s="6"/>
      <c r="T35" s="6"/>
      <c r="U35" s="6"/>
    </row>
    <row r="36" spans="1:21" ht="15.75" customHeight="1">
      <c r="A36" s="321" t="s">
        <v>536</v>
      </c>
      <c r="B36" s="265"/>
      <c r="C36" s="248"/>
      <c r="D36" s="271">
        <v>0</v>
      </c>
      <c r="E36" s="250"/>
      <c r="F36" s="250"/>
      <c r="G36" s="251"/>
      <c r="H36" s="8"/>
      <c r="I36" s="8"/>
      <c r="J36" s="8"/>
      <c r="K36" s="283" t="s">
        <v>533</v>
      </c>
      <c r="L36" s="265"/>
      <c r="M36" s="265"/>
      <c r="N36" s="265"/>
      <c r="O36" s="265"/>
      <c r="P36" s="265"/>
      <c r="Q36" s="248"/>
      <c r="R36" s="6"/>
      <c r="S36" s="6"/>
      <c r="T36" s="6"/>
      <c r="U36" s="6"/>
    </row>
    <row r="37" spans="1:21" ht="15.75" customHeight="1">
      <c r="A37" s="321" t="s">
        <v>537</v>
      </c>
      <c r="B37" s="265"/>
      <c r="C37" s="248"/>
      <c r="D37" s="271">
        <v>0</v>
      </c>
      <c r="E37" s="250"/>
      <c r="F37" s="250"/>
      <c r="G37" s="251"/>
      <c r="H37" s="8"/>
      <c r="I37" s="8"/>
      <c r="J37" s="8"/>
      <c r="K37" s="283" t="s">
        <v>534</v>
      </c>
      <c r="L37" s="265"/>
      <c r="M37" s="265"/>
      <c r="N37" s="265"/>
      <c r="O37" s="265"/>
      <c r="P37" s="265"/>
      <c r="Q37" s="248"/>
      <c r="R37" s="6"/>
      <c r="S37" s="6"/>
      <c r="T37" s="6"/>
      <c r="U37" s="6"/>
    </row>
    <row r="38" spans="1:21" ht="15.75" customHeight="1">
      <c r="A38" s="321" t="s">
        <v>538</v>
      </c>
      <c r="B38" s="265"/>
      <c r="C38" s="248"/>
      <c r="D38" s="271">
        <v>0</v>
      </c>
      <c r="E38" s="250"/>
      <c r="F38" s="250"/>
      <c r="G38" s="251"/>
      <c r="H38" s="8"/>
      <c r="I38" s="8"/>
      <c r="J38" s="8"/>
      <c r="K38" s="283" t="s">
        <v>535</v>
      </c>
      <c r="L38" s="265"/>
      <c r="M38" s="265"/>
      <c r="N38" s="265"/>
      <c r="O38" s="265"/>
      <c r="P38" s="265"/>
      <c r="Q38" s="248"/>
      <c r="R38" s="6"/>
      <c r="S38" s="6"/>
      <c r="T38" s="6"/>
      <c r="U38" s="6"/>
    </row>
    <row r="39" spans="1:21" ht="15.75" customHeight="1">
      <c r="A39" s="310" t="s">
        <v>52</v>
      </c>
      <c r="B39" s="265"/>
      <c r="C39" s="248"/>
      <c r="D39" s="271">
        <v>0</v>
      </c>
      <c r="E39" s="250"/>
      <c r="F39" s="251"/>
      <c r="G39" s="221"/>
      <c r="H39" s="8"/>
      <c r="I39" s="8"/>
      <c r="J39" s="8"/>
      <c r="K39" s="283"/>
      <c r="L39" s="265"/>
      <c r="M39" s="265"/>
      <c r="N39" s="265"/>
      <c r="O39" s="265"/>
      <c r="P39" s="265"/>
      <c r="Q39" s="248"/>
      <c r="R39" s="6"/>
      <c r="S39" s="6"/>
      <c r="T39" s="6"/>
      <c r="U39" s="6"/>
    </row>
    <row r="40" spans="1:21" ht="15.75" customHeight="1">
      <c r="A40" s="310" t="s">
        <v>53</v>
      </c>
      <c r="B40" s="265"/>
      <c r="C40" s="248"/>
      <c r="D40" s="271">
        <v>0</v>
      </c>
      <c r="E40" s="250"/>
      <c r="F40" s="251"/>
      <c r="G40" s="221"/>
      <c r="H40" s="8"/>
      <c r="I40" s="8"/>
      <c r="J40" s="8"/>
      <c r="K40" s="283"/>
      <c r="L40" s="265"/>
      <c r="M40" s="265"/>
      <c r="N40" s="265"/>
      <c r="O40" s="265"/>
      <c r="P40" s="265"/>
      <c r="Q40" s="248"/>
      <c r="R40" s="6"/>
      <c r="S40" s="6"/>
      <c r="T40" s="6"/>
      <c r="U40" s="6"/>
    </row>
    <row r="41" spans="1:21" ht="15.75" customHeight="1">
      <c r="A41" s="321" t="s">
        <v>54</v>
      </c>
      <c r="B41" s="265"/>
      <c r="C41" s="248"/>
      <c r="D41" s="271">
        <v>0</v>
      </c>
      <c r="E41" s="250"/>
      <c r="F41" s="251"/>
      <c r="G41" s="221"/>
      <c r="H41" s="8"/>
      <c r="I41" s="8"/>
      <c r="J41" s="8"/>
      <c r="K41" s="283" t="s">
        <v>55</v>
      </c>
      <c r="L41" s="265"/>
      <c r="M41" s="265"/>
      <c r="N41" s="265"/>
      <c r="O41" s="265"/>
      <c r="P41" s="265"/>
      <c r="Q41" s="248"/>
      <c r="R41" s="6"/>
      <c r="S41" s="6"/>
      <c r="T41" s="6"/>
      <c r="U41" s="6"/>
    </row>
    <row r="42" spans="1:21" ht="15.75" customHeight="1">
      <c r="A42" s="321" t="s">
        <v>56</v>
      </c>
      <c r="B42" s="265"/>
      <c r="C42" s="248"/>
      <c r="D42" s="271">
        <v>0</v>
      </c>
      <c r="E42" s="250"/>
      <c r="F42" s="251"/>
      <c r="G42" s="221"/>
      <c r="H42" s="8"/>
      <c r="I42" s="8"/>
      <c r="J42" s="8"/>
      <c r="K42" s="284"/>
      <c r="L42" s="265"/>
      <c r="M42" s="265"/>
      <c r="N42" s="265"/>
      <c r="O42" s="265"/>
      <c r="P42" s="265"/>
      <c r="Q42" s="248"/>
      <c r="R42" s="6"/>
      <c r="S42" s="6"/>
      <c r="T42" s="6"/>
      <c r="U42" s="6"/>
    </row>
    <row r="43" spans="1:21" ht="15.75" customHeight="1">
      <c r="A43" s="285" t="s">
        <v>57</v>
      </c>
      <c r="B43" s="265"/>
      <c r="C43" s="265"/>
      <c r="D43" s="265"/>
      <c r="E43" s="265"/>
      <c r="F43" s="265"/>
      <c r="G43" s="265"/>
      <c r="H43" s="265"/>
      <c r="I43" s="265"/>
      <c r="J43" s="265"/>
      <c r="K43" s="265"/>
      <c r="L43" s="265"/>
      <c r="M43" s="265"/>
      <c r="N43" s="265"/>
      <c r="O43" s="265"/>
      <c r="P43" s="265"/>
      <c r="Q43" s="248"/>
      <c r="R43" s="6"/>
      <c r="S43" s="6"/>
      <c r="T43" s="6"/>
      <c r="U43" s="6"/>
    </row>
    <row r="44" spans="1:21" ht="15.75" customHeight="1">
      <c r="A44" s="286" t="s">
        <v>58</v>
      </c>
      <c r="B44" s="265"/>
      <c r="C44" s="248"/>
      <c r="D44" s="249">
        <v>0</v>
      </c>
      <c r="E44" s="250"/>
      <c r="F44" s="251"/>
      <c r="G44" s="18"/>
      <c r="H44" s="18"/>
      <c r="I44" s="18"/>
      <c r="J44" s="18"/>
      <c r="K44" s="287"/>
      <c r="L44" s="254"/>
      <c r="M44" s="254"/>
      <c r="N44" s="254"/>
      <c r="O44" s="254"/>
      <c r="P44" s="254"/>
      <c r="Q44" s="255"/>
      <c r="R44" s="6"/>
      <c r="S44" s="6"/>
      <c r="T44" s="6"/>
      <c r="U44" s="6"/>
    </row>
    <row r="45" spans="1:21" ht="15.75" customHeight="1">
      <c r="A45" s="289" t="s">
        <v>59</v>
      </c>
      <c r="B45" s="265"/>
      <c r="C45" s="248"/>
      <c r="D45" s="249">
        <v>0</v>
      </c>
      <c r="E45" s="250"/>
      <c r="F45" s="251"/>
      <c r="G45" s="18"/>
      <c r="H45" s="18"/>
      <c r="I45" s="18"/>
      <c r="J45" s="18"/>
      <c r="K45" s="256"/>
      <c r="L45" s="257"/>
      <c r="M45" s="257"/>
      <c r="N45" s="257"/>
      <c r="O45" s="257"/>
      <c r="P45" s="257"/>
      <c r="Q45" s="258"/>
      <c r="R45" s="6"/>
      <c r="S45" s="6"/>
      <c r="T45" s="6"/>
      <c r="U45" s="6"/>
    </row>
    <row r="46" spans="1:21" ht="15.75" customHeight="1">
      <c r="A46" s="286" t="s">
        <v>60</v>
      </c>
      <c r="B46" s="265"/>
      <c r="C46" s="248"/>
      <c r="D46" s="249">
        <v>0</v>
      </c>
      <c r="E46" s="250"/>
      <c r="F46" s="251"/>
      <c r="G46" s="18"/>
      <c r="H46" s="18"/>
      <c r="I46" s="18"/>
      <c r="J46" s="18"/>
      <c r="K46" s="259"/>
      <c r="L46" s="260"/>
      <c r="M46" s="260"/>
      <c r="N46" s="260"/>
      <c r="O46" s="260"/>
      <c r="P46" s="260"/>
      <c r="Q46" s="261"/>
      <c r="R46" s="6"/>
      <c r="S46" s="6"/>
      <c r="T46" s="6"/>
      <c r="U46" s="6"/>
    </row>
    <row r="47" spans="1:21" ht="15.75" customHeight="1">
      <c r="A47" s="264" t="s">
        <v>61</v>
      </c>
      <c r="B47" s="265"/>
      <c r="C47" s="265"/>
      <c r="D47" s="265"/>
      <c r="E47" s="265"/>
      <c r="F47" s="265"/>
      <c r="G47" s="265"/>
      <c r="H47" s="265"/>
      <c r="I47" s="265"/>
      <c r="J47" s="265"/>
      <c r="K47" s="265"/>
      <c r="L47" s="265"/>
      <c r="M47" s="265"/>
      <c r="N47" s="265"/>
      <c r="O47" s="265"/>
      <c r="P47" s="265"/>
      <c r="Q47" s="248"/>
      <c r="R47" s="6"/>
      <c r="S47" s="6"/>
      <c r="T47" s="6"/>
      <c r="U47" s="6"/>
    </row>
    <row r="48" spans="1:21" ht="15.75" customHeight="1">
      <c r="A48" s="336" t="s">
        <v>62</v>
      </c>
      <c r="B48" s="265"/>
      <c r="C48" s="248"/>
      <c r="D48" s="249">
        <v>0</v>
      </c>
      <c r="E48" s="250"/>
      <c r="F48" s="251"/>
      <c r="G48" s="18"/>
      <c r="H48" s="18"/>
      <c r="I48" s="18"/>
      <c r="J48" s="18"/>
      <c r="K48" s="288" t="s">
        <v>63</v>
      </c>
      <c r="L48" s="265"/>
      <c r="M48" s="265"/>
      <c r="N48" s="265"/>
      <c r="O48" s="265"/>
      <c r="P48" s="265"/>
      <c r="Q48" s="248"/>
      <c r="R48" s="6"/>
      <c r="S48" s="6"/>
      <c r="T48" s="6"/>
      <c r="U48" s="6"/>
    </row>
    <row r="49" spans="1:21" ht="15.75" customHeight="1">
      <c r="A49" s="288" t="s">
        <v>64</v>
      </c>
      <c r="B49" s="265"/>
      <c r="C49" s="248"/>
      <c r="D49" s="270">
        <v>0</v>
      </c>
      <c r="E49" s="250"/>
      <c r="F49" s="251"/>
      <c r="G49" s="18"/>
      <c r="H49" s="18"/>
      <c r="I49" s="18"/>
      <c r="J49" s="18"/>
      <c r="K49" s="278" t="s">
        <v>65</v>
      </c>
      <c r="L49" s="265"/>
      <c r="M49" s="265"/>
      <c r="N49" s="265"/>
      <c r="O49" s="265"/>
      <c r="P49" s="265"/>
      <c r="Q49" s="248"/>
      <c r="R49" s="6"/>
      <c r="S49" s="6"/>
      <c r="T49" s="6"/>
      <c r="U49" s="6"/>
    </row>
    <row r="50" spans="1:21" ht="15.75" customHeight="1">
      <c r="A50" s="264" t="s">
        <v>66</v>
      </c>
      <c r="B50" s="265"/>
      <c r="C50" s="265"/>
      <c r="D50" s="265"/>
      <c r="E50" s="265"/>
      <c r="F50" s="265"/>
      <c r="G50" s="265"/>
      <c r="H50" s="265"/>
      <c r="I50" s="265"/>
      <c r="J50" s="265"/>
      <c r="K50" s="265"/>
      <c r="L50" s="265"/>
      <c r="M50" s="265"/>
      <c r="N50" s="265"/>
      <c r="O50" s="265"/>
      <c r="P50" s="265"/>
      <c r="Q50" s="248"/>
      <c r="R50" s="6"/>
      <c r="S50" s="6"/>
      <c r="T50" s="6"/>
      <c r="U50" s="6"/>
    </row>
    <row r="51" spans="1:21" ht="15.75" customHeight="1">
      <c r="A51" s="277" t="s">
        <v>67</v>
      </c>
      <c r="B51" s="265"/>
      <c r="C51" s="248"/>
      <c r="D51" s="249">
        <v>0</v>
      </c>
      <c r="E51" s="250"/>
      <c r="F51" s="251"/>
      <c r="G51" s="18"/>
      <c r="H51" s="18"/>
      <c r="I51" s="18"/>
      <c r="J51" s="18"/>
      <c r="K51" s="277" t="s">
        <v>68</v>
      </c>
      <c r="L51" s="265"/>
      <c r="M51" s="265"/>
      <c r="N51" s="265"/>
      <c r="O51" s="265"/>
      <c r="P51" s="265"/>
      <c r="Q51" s="248"/>
      <c r="R51" s="6"/>
      <c r="S51" s="6"/>
      <c r="T51" s="6"/>
      <c r="U51" s="6"/>
    </row>
    <row r="52" spans="1:21" ht="15.75" customHeight="1">
      <c r="A52" s="280" t="s">
        <v>69</v>
      </c>
      <c r="B52" s="265"/>
      <c r="C52" s="265"/>
      <c r="D52" s="265"/>
      <c r="E52" s="265"/>
      <c r="F52" s="265"/>
      <c r="G52" s="265"/>
      <c r="H52" s="265"/>
      <c r="I52" s="265"/>
      <c r="J52" s="265"/>
      <c r="K52" s="265"/>
      <c r="L52" s="265"/>
      <c r="M52" s="265"/>
      <c r="N52" s="265"/>
      <c r="O52" s="265"/>
      <c r="P52" s="265"/>
      <c r="Q52" s="248"/>
      <c r="R52" s="6"/>
      <c r="S52" s="6"/>
      <c r="T52" s="6"/>
      <c r="U52" s="6"/>
    </row>
    <row r="53" spans="1:21" ht="15.75" customHeight="1">
      <c r="A53" s="275" t="s">
        <v>70</v>
      </c>
      <c r="B53" s="265"/>
      <c r="C53" s="248"/>
      <c r="D53" s="269">
        <v>0</v>
      </c>
      <c r="E53" s="250"/>
      <c r="F53" s="251"/>
      <c r="G53" s="19"/>
      <c r="H53" s="19">
        <f>Introduction!D112</f>
        <v>0</v>
      </c>
      <c r="I53" s="19"/>
      <c r="J53" s="19"/>
      <c r="K53" s="279" t="s">
        <v>71</v>
      </c>
      <c r="L53" s="254"/>
      <c r="M53" s="254"/>
      <c r="N53" s="254"/>
      <c r="O53" s="254"/>
      <c r="P53" s="254"/>
      <c r="Q53" s="255"/>
      <c r="R53" s="6"/>
      <c r="S53" s="6"/>
      <c r="T53" s="6"/>
      <c r="U53" s="6"/>
    </row>
    <row r="54" spans="1:21" ht="15.75" customHeight="1">
      <c r="A54" s="275" t="s">
        <v>72</v>
      </c>
      <c r="B54" s="265"/>
      <c r="C54" s="248"/>
      <c r="D54" s="281">
        <v>0</v>
      </c>
      <c r="E54" s="250"/>
      <c r="F54" s="251"/>
      <c r="G54" s="19"/>
      <c r="H54" s="19">
        <v>0</v>
      </c>
      <c r="I54" s="19"/>
      <c r="J54" s="19"/>
      <c r="K54" s="256"/>
      <c r="L54" s="257"/>
      <c r="M54" s="257"/>
      <c r="N54" s="257"/>
      <c r="O54" s="257"/>
      <c r="P54" s="257"/>
      <c r="Q54" s="258"/>
      <c r="R54" s="6"/>
      <c r="S54" s="6"/>
      <c r="T54" s="6"/>
      <c r="U54" s="6"/>
    </row>
    <row r="55" spans="1:21" ht="15.75" customHeight="1">
      <c r="A55" s="275" t="s">
        <v>73</v>
      </c>
      <c r="B55" s="265"/>
      <c r="C55" s="248"/>
      <c r="D55" s="269">
        <v>0</v>
      </c>
      <c r="E55" s="250"/>
      <c r="F55" s="251"/>
      <c r="G55" s="19"/>
      <c r="H55" s="19">
        <f>Introduction!D113</f>
        <v>0</v>
      </c>
      <c r="I55" s="19"/>
      <c r="J55" s="19"/>
      <c r="K55" s="256"/>
      <c r="L55" s="257"/>
      <c r="M55" s="257"/>
      <c r="N55" s="257"/>
      <c r="O55" s="257"/>
      <c r="P55" s="257"/>
      <c r="Q55" s="258"/>
      <c r="R55" s="6"/>
      <c r="S55" s="6"/>
      <c r="T55" s="6"/>
      <c r="U55" s="6"/>
    </row>
    <row r="56" spans="1:21" ht="15.75" customHeight="1">
      <c r="A56" s="275" t="s">
        <v>74</v>
      </c>
      <c r="B56" s="265"/>
      <c r="C56" s="248"/>
      <c r="D56" s="269">
        <v>0</v>
      </c>
      <c r="E56" s="250"/>
      <c r="F56" s="251"/>
      <c r="G56" s="19"/>
      <c r="H56" s="19">
        <f>Introduction!D114</f>
        <v>0</v>
      </c>
      <c r="I56" s="19"/>
      <c r="J56" s="19"/>
      <c r="K56" s="256"/>
      <c r="L56" s="257"/>
      <c r="M56" s="257"/>
      <c r="N56" s="257"/>
      <c r="O56" s="257"/>
      <c r="P56" s="257"/>
      <c r="Q56" s="258"/>
      <c r="R56" s="6"/>
      <c r="S56" s="6"/>
      <c r="T56" s="6"/>
      <c r="U56" s="6"/>
    </row>
    <row r="57" spans="1:21" ht="15.75" customHeight="1">
      <c r="A57" s="275" t="s">
        <v>75</v>
      </c>
      <c r="B57" s="265"/>
      <c r="C57" s="248"/>
      <c r="D57" s="269">
        <v>0</v>
      </c>
      <c r="E57" s="250"/>
      <c r="F57" s="251"/>
      <c r="G57" s="19"/>
      <c r="H57" s="19">
        <v>0</v>
      </c>
      <c r="I57" s="19"/>
      <c r="J57" s="19"/>
      <c r="K57" s="256"/>
      <c r="L57" s="257"/>
      <c r="M57" s="257"/>
      <c r="N57" s="257"/>
      <c r="O57" s="257"/>
      <c r="P57" s="257"/>
      <c r="Q57" s="258"/>
      <c r="R57" s="6"/>
      <c r="S57" s="6"/>
      <c r="T57" s="6"/>
      <c r="U57" s="6"/>
    </row>
    <row r="58" spans="1:21" ht="15.75" customHeight="1">
      <c r="A58" s="275" t="s">
        <v>76</v>
      </c>
      <c r="B58" s="265"/>
      <c r="C58" s="248"/>
      <c r="D58" s="269">
        <v>0</v>
      </c>
      <c r="E58" s="250"/>
      <c r="F58" s="251"/>
      <c r="G58" s="19"/>
      <c r="H58" s="19">
        <v>0</v>
      </c>
      <c r="I58" s="19"/>
      <c r="J58" s="18"/>
      <c r="K58" s="256"/>
      <c r="L58" s="257"/>
      <c r="M58" s="257"/>
      <c r="N58" s="257"/>
      <c r="O58" s="257"/>
      <c r="P58" s="257"/>
      <c r="Q58" s="258"/>
      <c r="R58" s="6"/>
      <c r="S58" s="6"/>
      <c r="T58" s="6"/>
      <c r="U58" s="6"/>
    </row>
    <row r="59" spans="1:21" ht="15.75" customHeight="1">
      <c r="A59" s="275" t="s">
        <v>77</v>
      </c>
      <c r="B59" s="265"/>
      <c r="C59" s="248"/>
      <c r="D59" s="269">
        <v>0</v>
      </c>
      <c r="E59" s="250"/>
      <c r="F59" s="251"/>
      <c r="G59" s="19"/>
      <c r="H59" s="19"/>
      <c r="I59" s="19"/>
      <c r="J59" s="18"/>
      <c r="K59" s="256"/>
      <c r="L59" s="257"/>
      <c r="M59" s="257"/>
      <c r="N59" s="257"/>
      <c r="O59" s="257"/>
      <c r="P59" s="257"/>
      <c r="Q59" s="258"/>
      <c r="R59" s="6"/>
      <c r="S59" s="6"/>
      <c r="T59" s="6"/>
      <c r="U59" s="6"/>
    </row>
    <row r="60" spans="1:21" ht="15.75" customHeight="1">
      <c r="A60" s="275" t="s">
        <v>78</v>
      </c>
      <c r="B60" s="265"/>
      <c r="C60" s="248"/>
      <c r="D60" s="269">
        <v>0</v>
      </c>
      <c r="E60" s="250"/>
      <c r="F60" s="251"/>
      <c r="G60" s="19"/>
      <c r="H60" s="19">
        <v>0</v>
      </c>
      <c r="I60" s="19"/>
      <c r="J60" s="19"/>
      <c r="K60" s="259"/>
      <c r="L60" s="260"/>
      <c r="M60" s="260"/>
      <c r="N60" s="260"/>
      <c r="O60" s="260"/>
      <c r="P60" s="260"/>
      <c r="Q60" s="261"/>
      <c r="R60" s="6"/>
      <c r="S60" s="6"/>
      <c r="T60" s="6"/>
      <c r="U60" s="6"/>
    </row>
    <row r="61" spans="1:21" ht="15.75" customHeight="1">
      <c r="A61" s="276" t="s">
        <v>79</v>
      </c>
      <c r="B61" s="265"/>
      <c r="C61" s="248"/>
      <c r="D61" s="249">
        <v>0</v>
      </c>
      <c r="E61" s="250"/>
      <c r="F61" s="251"/>
      <c r="G61" s="18"/>
      <c r="H61" s="18"/>
      <c r="I61" s="18"/>
      <c r="J61" s="18"/>
      <c r="K61" s="20" t="s">
        <v>80</v>
      </c>
      <c r="L61" s="21"/>
      <c r="M61" s="21"/>
      <c r="N61" s="21"/>
      <c r="O61" s="21"/>
      <c r="P61" s="21"/>
      <c r="Q61" s="21"/>
      <c r="R61" s="6"/>
      <c r="S61" s="6"/>
      <c r="T61" s="6"/>
      <c r="U61" s="6"/>
    </row>
    <row r="62" spans="1:21" ht="15.75" customHeight="1">
      <c r="A62" s="22" t="s">
        <v>81</v>
      </c>
      <c r="B62" s="22"/>
      <c r="C62" s="22"/>
      <c r="D62" s="290">
        <v>0</v>
      </c>
      <c r="E62" s="250"/>
      <c r="F62" s="251"/>
      <c r="G62" s="19"/>
      <c r="H62" s="19">
        <v>0</v>
      </c>
      <c r="I62" s="19"/>
      <c r="J62" s="19"/>
      <c r="K62" s="276" t="s">
        <v>82</v>
      </c>
      <c r="L62" s="265"/>
      <c r="M62" s="265"/>
      <c r="N62" s="265"/>
      <c r="O62" s="265"/>
      <c r="P62" s="265"/>
      <c r="Q62" s="248"/>
      <c r="R62" s="6"/>
      <c r="S62" s="6"/>
      <c r="T62" s="6"/>
      <c r="U62" s="6"/>
    </row>
    <row r="63" spans="1:21" ht="15.75" customHeight="1">
      <c r="A63" s="294" t="s">
        <v>83</v>
      </c>
      <c r="B63" s="265"/>
      <c r="C63" s="248"/>
      <c r="D63" s="269">
        <v>0</v>
      </c>
      <c r="E63" s="250"/>
      <c r="F63" s="251"/>
      <c r="G63" s="19"/>
      <c r="H63" s="19"/>
      <c r="I63" s="19"/>
      <c r="J63" s="19"/>
      <c r="K63" s="294" t="s">
        <v>84</v>
      </c>
      <c r="L63" s="265"/>
      <c r="M63" s="265"/>
      <c r="N63" s="265"/>
      <c r="O63" s="265"/>
      <c r="P63" s="265"/>
      <c r="Q63" s="248"/>
      <c r="R63" s="6"/>
      <c r="S63" s="6"/>
      <c r="T63" s="6"/>
      <c r="U63" s="6"/>
    </row>
    <row r="64" spans="1:21" ht="15.75" customHeight="1">
      <c r="A64" s="280" t="s">
        <v>85</v>
      </c>
      <c r="B64" s="265"/>
      <c r="C64" s="265"/>
      <c r="D64" s="265"/>
      <c r="E64" s="265"/>
      <c r="F64" s="265"/>
      <c r="G64" s="265"/>
      <c r="H64" s="265"/>
      <c r="I64" s="265"/>
      <c r="J64" s="265"/>
      <c r="K64" s="265"/>
      <c r="L64" s="265"/>
      <c r="M64" s="265"/>
      <c r="N64" s="265"/>
      <c r="O64" s="265"/>
      <c r="P64" s="265"/>
      <c r="Q64" s="248"/>
      <c r="R64" s="6"/>
      <c r="S64" s="6"/>
      <c r="T64" s="6"/>
      <c r="U64" s="6"/>
    </row>
    <row r="65" spans="1:21" ht="15.75" customHeight="1">
      <c r="A65" s="23" t="s">
        <v>86</v>
      </c>
      <c r="B65" s="24"/>
      <c r="C65" s="24"/>
      <c r="D65" s="249">
        <v>0</v>
      </c>
      <c r="E65" s="250"/>
      <c r="F65" s="251"/>
      <c r="G65" s="25"/>
      <c r="H65" s="19"/>
      <c r="I65" s="19"/>
      <c r="J65" s="19"/>
      <c r="K65" s="9" t="s">
        <v>87</v>
      </c>
      <c r="L65" s="10"/>
      <c r="M65" s="10"/>
      <c r="N65" s="10"/>
      <c r="O65" s="10"/>
      <c r="P65" s="10"/>
      <c r="Q65" s="11"/>
      <c r="R65" s="6"/>
      <c r="S65" s="6"/>
      <c r="T65" s="6"/>
      <c r="U65" s="6"/>
    </row>
    <row r="66" spans="1:21" ht="15.75" customHeight="1">
      <c r="A66" s="23" t="s">
        <v>88</v>
      </c>
      <c r="B66" s="24"/>
      <c r="C66" s="24"/>
      <c r="D66" s="249">
        <v>0</v>
      </c>
      <c r="E66" s="250"/>
      <c r="F66" s="251"/>
      <c r="G66" s="25"/>
      <c r="H66" s="19"/>
      <c r="I66" s="19"/>
      <c r="J66" s="19"/>
      <c r="K66" s="9" t="s">
        <v>89</v>
      </c>
      <c r="L66" s="10"/>
      <c r="M66" s="10"/>
      <c r="N66" s="10"/>
      <c r="O66" s="10"/>
      <c r="P66" s="10"/>
      <c r="Q66" s="11"/>
      <c r="R66" s="6"/>
      <c r="S66" s="6"/>
      <c r="T66" s="6"/>
      <c r="U66" s="6"/>
    </row>
    <row r="67" spans="1:21" ht="15.75" customHeight="1">
      <c r="A67" s="23" t="s">
        <v>90</v>
      </c>
      <c r="B67" s="24"/>
      <c r="C67" s="24"/>
      <c r="D67" s="249">
        <v>0</v>
      </c>
      <c r="E67" s="250"/>
      <c r="F67" s="251"/>
      <c r="G67" s="25"/>
      <c r="H67" s="19"/>
      <c r="I67" s="19"/>
      <c r="J67" s="19"/>
      <c r="K67" s="9"/>
      <c r="L67" s="10"/>
      <c r="M67" s="10"/>
      <c r="N67" s="10"/>
      <c r="O67" s="10"/>
      <c r="P67" s="10"/>
      <c r="Q67" s="11"/>
      <c r="R67" s="6"/>
      <c r="S67" s="6"/>
      <c r="T67" s="6"/>
      <c r="U67" s="6"/>
    </row>
    <row r="68" spans="1:21" ht="15.75" customHeight="1">
      <c r="A68" s="23" t="s">
        <v>91</v>
      </c>
      <c r="B68" s="24"/>
      <c r="C68" s="24"/>
      <c r="D68" s="249">
        <v>0</v>
      </c>
      <c r="E68" s="250"/>
      <c r="F68" s="251"/>
      <c r="G68" s="25"/>
      <c r="H68" s="19"/>
      <c r="I68" s="19"/>
      <c r="J68" s="19"/>
      <c r="K68" s="9" t="s">
        <v>92</v>
      </c>
      <c r="L68" s="10"/>
      <c r="M68" s="10"/>
      <c r="N68" s="10"/>
      <c r="O68" s="10"/>
      <c r="P68" s="10"/>
      <c r="Q68" s="11"/>
      <c r="R68" s="6"/>
      <c r="S68" s="6"/>
      <c r="T68" s="6"/>
      <c r="U68" s="6"/>
    </row>
    <row r="69" spans="1:21" ht="15.75" customHeight="1">
      <c r="A69" s="23" t="s">
        <v>93</v>
      </c>
      <c r="B69" s="24"/>
      <c r="C69" s="24"/>
      <c r="D69" s="249">
        <v>0</v>
      </c>
      <c r="E69" s="250"/>
      <c r="F69" s="251"/>
      <c r="G69" s="25"/>
      <c r="H69" s="19"/>
      <c r="I69" s="19"/>
      <c r="J69" s="19"/>
      <c r="K69" s="9" t="s">
        <v>94</v>
      </c>
      <c r="L69" s="10"/>
      <c r="M69" s="10"/>
      <c r="N69" s="10"/>
      <c r="O69" s="10"/>
      <c r="P69" s="10"/>
      <c r="Q69" s="11"/>
      <c r="R69" s="6"/>
      <c r="S69" s="6"/>
      <c r="T69" s="6"/>
      <c r="U69" s="6"/>
    </row>
    <row r="70" spans="1:21" ht="15.75" customHeight="1">
      <c r="A70" s="310" t="s">
        <v>78</v>
      </c>
      <c r="B70" s="265"/>
      <c r="C70" s="248"/>
      <c r="D70" s="249">
        <v>0</v>
      </c>
      <c r="E70" s="250"/>
      <c r="F70" s="251"/>
      <c r="G70" s="25"/>
      <c r="H70" s="19"/>
      <c r="I70" s="19"/>
      <c r="J70" s="19"/>
      <c r="K70" s="9"/>
      <c r="L70" s="10"/>
      <c r="M70" s="10"/>
      <c r="N70" s="10"/>
      <c r="O70" s="10"/>
      <c r="P70" s="10"/>
      <c r="Q70" s="11"/>
      <c r="R70" s="6"/>
      <c r="S70" s="6"/>
      <c r="T70" s="6"/>
      <c r="U70" s="6"/>
    </row>
    <row r="71" spans="1:21" ht="15.75" customHeight="1">
      <c r="A71" s="264" t="s">
        <v>95</v>
      </c>
      <c r="B71" s="265"/>
      <c r="C71" s="265"/>
      <c r="D71" s="265"/>
      <c r="E71" s="265"/>
      <c r="F71" s="265"/>
      <c r="G71" s="265"/>
      <c r="H71" s="265"/>
      <c r="I71" s="265"/>
      <c r="J71" s="265"/>
      <c r="K71" s="265"/>
      <c r="L71" s="265"/>
      <c r="M71" s="265"/>
      <c r="N71" s="265"/>
      <c r="O71" s="265"/>
      <c r="P71" s="265"/>
      <c r="Q71" s="248"/>
      <c r="R71" s="6"/>
      <c r="S71" s="6"/>
      <c r="T71" s="6"/>
      <c r="U71" s="6"/>
    </row>
    <row r="72" spans="1:21" ht="15.75" customHeight="1">
      <c r="A72" s="266" t="s">
        <v>96</v>
      </c>
      <c r="B72" s="265"/>
      <c r="C72" s="248"/>
      <c r="D72" s="249">
        <v>0</v>
      </c>
      <c r="E72" s="250"/>
      <c r="F72" s="251"/>
      <c r="G72" s="18"/>
      <c r="H72" s="18"/>
      <c r="I72" s="18"/>
      <c r="J72" s="18"/>
      <c r="K72" s="266" t="s">
        <v>97</v>
      </c>
      <c r="L72" s="265"/>
      <c r="M72" s="265"/>
      <c r="N72" s="265"/>
      <c r="O72" s="265"/>
      <c r="P72" s="265"/>
      <c r="Q72" s="248"/>
      <c r="R72" s="6"/>
      <c r="S72" s="6"/>
      <c r="T72" s="6"/>
      <c r="U72" s="6"/>
    </row>
    <row r="73" spans="1:21" ht="15.75" customHeight="1">
      <c r="A73" s="266" t="s">
        <v>98</v>
      </c>
      <c r="B73" s="265"/>
      <c r="C73" s="248"/>
      <c r="D73" s="295">
        <f ca="1">TODAY()</f>
        <v>45627</v>
      </c>
      <c r="E73" s="250"/>
      <c r="F73" s="251"/>
      <c r="G73" s="26"/>
      <c r="H73" s="26"/>
      <c r="I73" s="26"/>
      <c r="J73" s="26"/>
      <c r="K73" s="282"/>
      <c r="L73" s="265"/>
      <c r="M73" s="265"/>
      <c r="N73" s="265"/>
      <c r="O73" s="265"/>
      <c r="P73" s="265"/>
      <c r="Q73" s="248"/>
      <c r="R73" s="1"/>
      <c r="S73" s="217"/>
      <c r="T73" s="1"/>
      <c r="U73" s="1"/>
    </row>
    <row r="74" spans="1:21" ht="15.75" hidden="1" customHeight="1">
      <c r="A74" s="272" t="s">
        <v>99</v>
      </c>
      <c r="B74" s="273"/>
      <c r="C74" s="273"/>
      <c r="D74" s="273"/>
      <c r="E74" s="273"/>
      <c r="F74" s="273"/>
      <c r="G74" s="273"/>
      <c r="H74" s="273"/>
      <c r="I74" s="273"/>
      <c r="J74" s="273"/>
      <c r="K74" s="273"/>
      <c r="L74" s="273"/>
      <c r="M74" s="273"/>
      <c r="N74" s="273"/>
      <c r="O74" s="273"/>
      <c r="P74" s="273"/>
      <c r="Q74" s="274"/>
      <c r="R74" s="1"/>
      <c r="S74" s="1"/>
      <c r="T74" s="1"/>
      <c r="U74" s="1"/>
    </row>
    <row r="75" spans="1:21" ht="15.75" hidden="1" customHeight="1">
      <c r="A75" s="333" t="s">
        <v>100</v>
      </c>
      <c r="B75" s="265"/>
      <c r="C75" s="248"/>
      <c r="D75" s="293">
        <f>'Form 10E'!H66</f>
        <v>0</v>
      </c>
      <c r="E75" s="265"/>
      <c r="F75" s="248"/>
      <c r="G75" s="27"/>
      <c r="H75" s="27"/>
      <c r="I75" s="27"/>
      <c r="J75" s="28"/>
      <c r="K75" s="292" t="s">
        <v>101</v>
      </c>
      <c r="L75" s="265"/>
      <c r="M75" s="265"/>
      <c r="N75" s="265"/>
      <c r="O75" s="265"/>
      <c r="P75" s="265"/>
      <c r="Q75" s="248"/>
      <c r="R75" s="6"/>
      <c r="S75" s="6"/>
      <c r="T75" s="6"/>
      <c r="U75" s="6"/>
    </row>
    <row r="76" spans="1:21" ht="32.25" hidden="1" customHeight="1">
      <c r="A76" s="268" t="s">
        <v>102</v>
      </c>
      <c r="B76" s="248"/>
      <c r="C76" s="268" t="s">
        <v>103</v>
      </c>
      <c r="D76" s="248"/>
      <c r="E76" s="268" t="s">
        <v>104</v>
      </c>
      <c r="F76" s="248"/>
      <c r="G76" s="29"/>
      <c r="H76" s="29"/>
      <c r="I76" s="29"/>
      <c r="J76" s="29"/>
      <c r="K76" s="291" t="s">
        <v>105</v>
      </c>
      <c r="L76" s="265"/>
      <c r="M76" s="265"/>
      <c r="N76" s="265"/>
      <c r="O76" s="265"/>
      <c r="P76" s="265"/>
      <c r="Q76" s="248"/>
      <c r="R76" s="30"/>
      <c r="S76" s="30"/>
      <c r="T76" s="30"/>
      <c r="U76" s="30"/>
    </row>
    <row r="77" spans="1:21" ht="32.25" hidden="1" customHeight="1">
      <c r="A77" s="335" t="s">
        <v>106</v>
      </c>
      <c r="B77" s="248"/>
      <c r="C77" s="268">
        <v>0</v>
      </c>
      <c r="D77" s="248"/>
      <c r="E77" s="268">
        <v>0</v>
      </c>
      <c r="F77" s="248"/>
      <c r="G77" s="29"/>
      <c r="H77" s="29"/>
      <c r="I77" s="29"/>
      <c r="J77" s="29"/>
      <c r="K77" s="31"/>
      <c r="L77" s="32"/>
      <c r="M77" s="32"/>
      <c r="N77" s="32"/>
      <c r="O77" s="32"/>
      <c r="P77" s="32"/>
      <c r="Q77" s="33"/>
      <c r="R77" s="30"/>
      <c r="S77" s="30"/>
      <c r="T77" s="30"/>
      <c r="U77" s="30"/>
    </row>
    <row r="78" spans="1:21" ht="24.75" hidden="1" customHeight="1">
      <c r="A78" s="267" t="s">
        <v>107</v>
      </c>
      <c r="B78" s="248"/>
      <c r="C78" s="247">
        <v>0</v>
      </c>
      <c r="D78" s="248"/>
      <c r="E78" s="247">
        <v>0</v>
      </c>
      <c r="F78" s="248"/>
      <c r="G78" s="29"/>
      <c r="H78" s="29"/>
      <c r="I78" s="29"/>
      <c r="J78" s="29"/>
      <c r="K78" s="253" t="s">
        <v>108</v>
      </c>
      <c r="L78" s="254"/>
      <c r="M78" s="254"/>
      <c r="N78" s="254"/>
      <c r="O78" s="254"/>
      <c r="P78" s="254"/>
      <c r="Q78" s="255"/>
      <c r="R78" s="30"/>
      <c r="S78" s="30"/>
      <c r="T78" s="30"/>
      <c r="U78" s="30"/>
    </row>
    <row r="79" spans="1:21" ht="19.5" hidden="1" customHeight="1">
      <c r="A79" s="334" t="s">
        <v>109</v>
      </c>
      <c r="B79" s="248"/>
      <c r="C79" s="247">
        <v>0</v>
      </c>
      <c r="D79" s="248"/>
      <c r="E79" s="247">
        <v>0</v>
      </c>
      <c r="F79" s="248"/>
      <c r="G79" s="29"/>
      <c r="H79" s="29"/>
      <c r="I79" s="29"/>
      <c r="J79" s="29"/>
      <c r="K79" s="256"/>
      <c r="L79" s="257"/>
      <c r="M79" s="257"/>
      <c r="N79" s="257"/>
      <c r="O79" s="257"/>
      <c r="P79" s="257"/>
      <c r="Q79" s="258"/>
      <c r="R79" s="30"/>
      <c r="S79" s="30"/>
      <c r="T79" s="30"/>
      <c r="U79" s="30"/>
    </row>
    <row r="80" spans="1:21" ht="19.5" hidden="1" customHeight="1">
      <c r="A80" s="252" t="s">
        <v>110</v>
      </c>
      <c r="B80" s="248"/>
      <c r="C80" s="247">
        <v>0</v>
      </c>
      <c r="D80" s="248"/>
      <c r="E80" s="247">
        <v>0</v>
      </c>
      <c r="F80" s="248"/>
      <c r="G80" s="29"/>
      <c r="H80" s="29"/>
      <c r="I80" s="29"/>
      <c r="J80" s="29"/>
      <c r="K80" s="256"/>
      <c r="L80" s="257"/>
      <c r="M80" s="257"/>
      <c r="N80" s="257"/>
      <c r="O80" s="257"/>
      <c r="P80" s="257"/>
      <c r="Q80" s="258"/>
      <c r="R80" s="34"/>
      <c r="S80" s="34"/>
      <c r="T80" s="34"/>
      <c r="U80" s="34"/>
    </row>
    <row r="81" spans="1:21" ht="19.5" hidden="1" customHeight="1">
      <c r="A81" s="252" t="s">
        <v>111</v>
      </c>
      <c r="B81" s="248"/>
      <c r="C81" s="247">
        <v>0</v>
      </c>
      <c r="D81" s="248"/>
      <c r="E81" s="247">
        <v>0</v>
      </c>
      <c r="F81" s="248"/>
      <c r="G81" s="29"/>
      <c r="H81" s="29"/>
      <c r="I81" s="29"/>
      <c r="J81" s="29"/>
      <c r="K81" s="256"/>
      <c r="L81" s="257"/>
      <c r="M81" s="257"/>
      <c r="N81" s="257"/>
      <c r="O81" s="257"/>
      <c r="P81" s="257"/>
      <c r="Q81" s="258"/>
      <c r="R81" s="6"/>
      <c r="S81" s="6"/>
      <c r="T81" s="6"/>
      <c r="U81" s="6"/>
    </row>
    <row r="82" spans="1:21" ht="19.5" hidden="1" customHeight="1">
      <c r="A82" s="252" t="s">
        <v>112</v>
      </c>
      <c r="B82" s="248"/>
      <c r="C82" s="247">
        <v>0</v>
      </c>
      <c r="D82" s="248"/>
      <c r="E82" s="247">
        <v>0</v>
      </c>
      <c r="F82" s="248"/>
      <c r="G82" s="29"/>
      <c r="H82" s="29"/>
      <c r="I82" s="29"/>
      <c r="J82" s="29"/>
      <c r="K82" s="259"/>
      <c r="L82" s="260"/>
      <c r="M82" s="260"/>
      <c r="N82" s="260"/>
      <c r="O82" s="260"/>
      <c r="P82" s="260"/>
      <c r="Q82" s="261"/>
      <c r="R82" s="6"/>
      <c r="S82" s="6"/>
      <c r="T82" s="6"/>
      <c r="U82" s="6"/>
    </row>
    <row r="83" spans="1:21" ht="19.5" hidden="1" customHeight="1">
      <c r="A83" s="252" t="s">
        <v>113</v>
      </c>
      <c r="B83" s="248"/>
      <c r="C83" s="247">
        <v>0</v>
      </c>
      <c r="D83" s="248"/>
      <c r="E83" s="247">
        <v>0</v>
      </c>
      <c r="F83" s="248"/>
      <c r="G83" s="29"/>
      <c r="H83" s="29"/>
      <c r="I83" s="29"/>
      <c r="J83" s="29"/>
      <c r="K83" s="253" t="s">
        <v>114</v>
      </c>
      <c r="L83" s="254"/>
      <c r="M83" s="254"/>
      <c r="N83" s="254"/>
      <c r="O83" s="254"/>
      <c r="P83" s="254"/>
      <c r="Q83" s="255"/>
      <c r="R83" s="6"/>
      <c r="S83" s="6"/>
      <c r="T83" s="6"/>
      <c r="U83" s="6"/>
    </row>
    <row r="84" spans="1:21" ht="19.5" hidden="1" customHeight="1">
      <c r="A84" s="252" t="s">
        <v>115</v>
      </c>
      <c r="B84" s="248"/>
      <c r="C84" s="247">
        <v>0</v>
      </c>
      <c r="D84" s="248"/>
      <c r="E84" s="247">
        <v>0</v>
      </c>
      <c r="F84" s="248"/>
      <c r="G84" s="29"/>
      <c r="H84" s="29"/>
      <c r="I84" s="29"/>
      <c r="J84" s="29"/>
      <c r="K84" s="256"/>
      <c r="L84" s="257"/>
      <c r="M84" s="257"/>
      <c r="N84" s="257"/>
      <c r="O84" s="257"/>
      <c r="P84" s="257"/>
      <c r="Q84" s="258"/>
      <c r="R84" s="6"/>
      <c r="S84" s="6"/>
      <c r="T84" s="6"/>
      <c r="U84" s="6"/>
    </row>
    <row r="85" spans="1:21" ht="19.5" hidden="1" customHeight="1">
      <c r="A85" s="252" t="s">
        <v>116</v>
      </c>
      <c r="B85" s="248"/>
      <c r="C85" s="247">
        <v>0</v>
      </c>
      <c r="D85" s="248"/>
      <c r="E85" s="247">
        <v>0</v>
      </c>
      <c r="F85" s="248"/>
      <c r="G85" s="29"/>
      <c r="H85" s="29"/>
      <c r="I85" s="29"/>
      <c r="J85" s="29"/>
      <c r="K85" s="256"/>
      <c r="L85" s="257"/>
      <c r="M85" s="257"/>
      <c r="N85" s="257"/>
      <c r="O85" s="257"/>
      <c r="P85" s="257"/>
      <c r="Q85" s="258"/>
      <c r="R85" s="6"/>
      <c r="S85" s="6"/>
      <c r="T85" s="6"/>
      <c r="U85" s="6"/>
    </row>
    <row r="86" spans="1:21" ht="19.5" hidden="1" customHeight="1">
      <c r="A86" s="252" t="s">
        <v>117</v>
      </c>
      <c r="B86" s="248"/>
      <c r="C86" s="247">
        <v>0</v>
      </c>
      <c r="D86" s="248"/>
      <c r="E86" s="247">
        <v>0</v>
      </c>
      <c r="F86" s="248"/>
      <c r="G86" s="29"/>
      <c r="H86" s="29"/>
      <c r="I86" s="29"/>
      <c r="J86" s="29"/>
      <c r="K86" s="259"/>
      <c r="L86" s="260"/>
      <c r="M86" s="260"/>
      <c r="N86" s="260"/>
      <c r="O86" s="260"/>
      <c r="P86" s="260"/>
      <c r="Q86" s="261"/>
      <c r="R86" s="34"/>
      <c r="S86" s="34"/>
      <c r="T86" s="34"/>
      <c r="U86" s="34"/>
    </row>
    <row r="87" spans="1:21" ht="19.5" hidden="1" customHeight="1">
      <c r="A87" s="252" t="s">
        <v>118</v>
      </c>
      <c r="B87" s="248"/>
      <c r="C87" s="247">
        <v>0</v>
      </c>
      <c r="D87" s="248"/>
      <c r="E87" s="247">
        <v>0</v>
      </c>
      <c r="F87" s="248"/>
      <c r="G87" s="29"/>
      <c r="H87" s="29"/>
      <c r="I87" s="29"/>
      <c r="J87" s="29"/>
      <c r="K87" s="253" t="s">
        <v>119</v>
      </c>
      <c r="L87" s="254"/>
      <c r="M87" s="254"/>
      <c r="N87" s="254"/>
      <c r="O87" s="254"/>
      <c r="P87" s="254"/>
      <c r="Q87" s="255"/>
      <c r="R87" s="34"/>
      <c r="S87" s="34"/>
      <c r="T87" s="34"/>
      <c r="U87" s="34"/>
    </row>
    <row r="88" spans="1:21" ht="19.5" hidden="1" customHeight="1">
      <c r="A88" s="252" t="s">
        <v>120</v>
      </c>
      <c r="B88" s="248"/>
      <c r="C88" s="247">
        <v>0</v>
      </c>
      <c r="D88" s="248"/>
      <c r="E88" s="247">
        <v>0</v>
      </c>
      <c r="F88" s="248"/>
      <c r="G88" s="29"/>
      <c r="H88" s="29"/>
      <c r="I88" s="29"/>
      <c r="J88" s="29"/>
      <c r="K88" s="256"/>
      <c r="L88" s="257"/>
      <c r="M88" s="257"/>
      <c r="N88" s="257"/>
      <c r="O88" s="257"/>
      <c r="P88" s="257"/>
      <c r="Q88" s="258"/>
      <c r="R88" s="6"/>
      <c r="S88" s="6"/>
      <c r="T88" s="6"/>
      <c r="U88" s="6"/>
    </row>
    <row r="89" spans="1:21" ht="19.5" hidden="1" customHeight="1">
      <c r="A89" s="252" t="s">
        <v>121</v>
      </c>
      <c r="B89" s="248"/>
      <c r="C89" s="247">
        <v>0</v>
      </c>
      <c r="D89" s="248"/>
      <c r="E89" s="247">
        <v>0</v>
      </c>
      <c r="F89" s="248"/>
      <c r="G89" s="29"/>
      <c r="H89" s="29"/>
      <c r="I89" s="29"/>
      <c r="J89" s="29"/>
      <c r="K89" s="256"/>
      <c r="L89" s="257"/>
      <c r="M89" s="257"/>
      <c r="N89" s="257"/>
      <c r="O89" s="257"/>
      <c r="P89" s="257"/>
      <c r="Q89" s="258"/>
      <c r="R89" s="34"/>
      <c r="S89" s="34"/>
      <c r="T89" s="34"/>
      <c r="U89" s="34"/>
    </row>
    <row r="90" spans="1:21" ht="19.5" hidden="1" customHeight="1">
      <c r="A90" s="252" t="s">
        <v>122</v>
      </c>
      <c r="B90" s="248"/>
      <c r="C90" s="247">
        <v>0</v>
      </c>
      <c r="D90" s="248"/>
      <c r="E90" s="247">
        <v>0</v>
      </c>
      <c r="F90" s="248"/>
      <c r="G90" s="29"/>
      <c r="H90" s="29"/>
      <c r="I90" s="29"/>
      <c r="J90" s="29"/>
      <c r="K90" s="259"/>
      <c r="L90" s="260"/>
      <c r="M90" s="260"/>
      <c r="N90" s="260"/>
      <c r="O90" s="260"/>
      <c r="P90" s="260"/>
      <c r="Q90" s="261"/>
      <c r="R90" s="6"/>
      <c r="S90" s="6"/>
      <c r="T90" s="6"/>
      <c r="U90" s="6"/>
    </row>
    <row r="91" spans="1:21" ht="19.5" hidden="1" customHeight="1">
      <c r="A91" s="252" t="s">
        <v>123</v>
      </c>
      <c r="B91" s="248"/>
      <c r="C91" s="247">
        <v>0</v>
      </c>
      <c r="D91" s="248"/>
      <c r="E91" s="247">
        <v>0</v>
      </c>
      <c r="F91" s="248"/>
      <c r="G91" s="29"/>
      <c r="H91" s="29"/>
      <c r="I91" s="29"/>
      <c r="J91" s="29"/>
      <c r="K91" s="253" t="s">
        <v>124</v>
      </c>
      <c r="L91" s="254"/>
      <c r="M91" s="254"/>
      <c r="N91" s="254"/>
      <c r="O91" s="254"/>
      <c r="P91" s="254"/>
      <c r="Q91" s="255"/>
      <c r="R91" s="6"/>
      <c r="S91" s="6"/>
      <c r="T91" s="6"/>
      <c r="U91" s="6"/>
    </row>
    <row r="92" spans="1:21" ht="19.5" hidden="1" customHeight="1">
      <c r="A92" s="252" t="s">
        <v>125</v>
      </c>
      <c r="B92" s="248"/>
      <c r="C92" s="247">
        <v>0</v>
      </c>
      <c r="D92" s="248"/>
      <c r="E92" s="247">
        <v>0</v>
      </c>
      <c r="F92" s="248"/>
      <c r="G92" s="29"/>
      <c r="H92" s="29"/>
      <c r="I92" s="29"/>
      <c r="J92" s="29"/>
      <c r="K92" s="256"/>
      <c r="L92" s="257"/>
      <c r="M92" s="257"/>
      <c r="N92" s="257"/>
      <c r="O92" s="257"/>
      <c r="P92" s="257"/>
      <c r="Q92" s="258"/>
      <c r="R92" s="6"/>
      <c r="S92" s="6"/>
      <c r="T92" s="6"/>
      <c r="U92" s="6"/>
    </row>
    <row r="93" spans="1:21" ht="19.5" hidden="1" customHeight="1">
      <c r="A93" s="252" t="s">
        <v>126</v>
      </c>
      <c r="B93" s="248"/>
      <c r="C93" s="247">
        <v>0</v>
      </c>
      <c r="D93" s="248"/>
      <c r="E93" s="247">
        <v>0</v>
      </c>
      <c r="F93" s="248"/>
      <c r="G93" s="29"/>
      <c r="H93" s="29"/>
      <c r="I93" s="29"/>
      <c r="J93" s="29"/>
      <c r="K93" s="256"/>
      <c r="L93" s="257"/>
      <c r="M93" s="257"/>
      <c r="N93" s="257"/>
      <c r="O93" s="257"/>
      <c r="P93" s="257"/>
      <c r="Q93" s="258"/>
      <c r="R93" s="6"/>
      <c r="S93" s="6"/>
      <c r="T93" s="6"/>
      <c r="U93" s="6"/>
    </row>
    <row r="94" spans="1:21" ht="19.5" hidden="1" customHeight="1">
      <c r="A94" s="252" t="s">
        <v>127</v>
      </c>
      <c r="B94" s="248"/>
      <c r="C94" s="247">
        <v>0</v>
      </c>
      <c r="D94" s="248"/>
      <c r="E94" s="247">
        <v>0</v>
      </c>
      <c r="F94" s="248"/>
      <c r="G94" s="29"/>
      <c r="H94" s="29"/>
      <c r="I94" s="29"/>
      <c r="J94" s="29"/>
      <c r="K94" s="259"/>
      <c r="L94" s="260"/>
      <c r="M94" s="260"/>
      <c r="N94" s="260"/>
      <c r="O94" s="260"/>
      <c r="P94" s="260"/>
      <c r="Q94" s="261"/>
      <c r="R94" s="6"/>
      <c r="S94" s="6"/>
      <c r="T94" s="6"/>
      <c r="U94" s="6"/>
    </row>
    <row r="95" spans="1:21" ht="19.5" hidden="1" customHeight="1">
      <c r="A95" s="252" t="s">
        <v>128</v>
      </c>
      <c r="B95" s="248"/>
      <c r="C95" s="247">
        <v>0</v>
      </c>
      <c r="D95" s="248"/>
      <c r="E95" s="247">
        <v>0</v>
      </c>
      <c r="F95" s="248"/>
      <c r="G95" s="29"/>
      <c r="H95" s="29"/>
      <c r="I95" s="29"/>
      <c r="J95" s="29"/>
      <c r="K95" s="262" t="s">
        <v>129</v>
      </c>
      <c r="L95" s="254"/>
      <c r="M95" s="254"/>
      <c r="N95" s="254"/>
      <c r="O95" s="254"/>
      <c r="P95" s="254"/>
      <c r="Q95" s="255"/>
      <c r="R95" s="6"/>
      <c r="S95" s="6"/>
      <c r="T95" s="6"/>
      <c r="U95" s="6"/>
    </row>
    <row r="96" spans="1:21" ht="19.5" hidden="1" customHeight="1">
      <c r="A96" s="252" t="s">
        <v>130</v>
      </c>
      <c r="B96" s="248"/>
      <c r="C96" s="247">
        <v>0</v>
      </c>
      <c r="D96" s="248"/>
      <c r="E96" s="247">
        <v>0</v>
      </c>
      <c r="F96" s="248"/>
      <c r="G96" s="29"/>
      <c r="H96" s="29"/>
      <c r="I96" s="29"/>
      <c r="J96" s="29"/>
      <c r="K96" s="256"/>
      <c r="L96" s="257"/>
      <c r="M96" s="257"/>
      <c r="N96" s="257"/>
      <c r="O96" s="257"/>
      <c r="P96" s="257"/>
      <c r="Q96" s="258"/>
      <c r="R96" s="6"/>
      <c r="S96" s="6"/>
      <c r="T96" s="6"/>
      <c r="U96" s="6"/>
    </row>
    <row r="97" spans="1:21" ht="19.5" hidden="1" customHeight="1">
      <c r="A97" s="252" t="s">
        <v>131</v>
      </c>
      <c r="B97" s="248"/>
      <c r="C97" s="247">
        <v>0</v>
      </c>
      <c r="D97" s="248"/>
      <c r="E97" s="247">
        <v>0</v>
      </c>
      <c r="F97" s="248"/>
      <c r="G97" s="29"/>
      <c r="H97" s="29"/>
      <c r="I97" s="29"/>
      <c r="J97" s="29"/>
      <c r="K97" s="256"/>
      <c r="L97" s="257"/>
      <c r="M97" s="257"/>
      <c r="N97" s="257"/>
      <c r="O97" s="257"/>
      <c r="P97" s="257"/>
      <c r="Q97" s="258"/>
      <c r="R97" s="6"/>
      <c r="S97" s="6"/>
      <c r="T97" s="6"/>
      <c r="U97" s="6"/>
    </row>
    <row r="98" spans="1:21" ht="19.5" hidden="1" customHeight="1">
      <c r="A98" s="252" t="s">
        <v>132</v>
      </c>
      <c r="B98" s="248"/>
      <c r="C98" s="247">
        <v>0</v>
      </c>
      <c r="D98" s="248"/>
      <c r="E98" s="247">
        <v>0</v>
      </c>
      <c r="F98" s="248"/>
      <c r="G98" s="29"/>
      <c r="H98" s="29"/>
      <c r="I98" s="29"/>
      <c r="J98" s="29"/>
      <c r="K98" s="256"/>
      <c r="L98" s="257"/>
      <c r="M98" s="257"/>
      <c r="N98" s="257"/>
      <c r="O98" s="257"/>
      <c r="P98" s="257"/>
      <c r="Q98" s="258"/>
      <c r="R98" s="6"/>
      <c r="S98" s="6"/>
      <c r="T98" s="6"/>
      <c r="U98" s="6"/>
    </row>
    <row r="99" spans="1:21" ht="19.5" hidden="1" customHeight="1">
      <c r="A99" s="252" t="s">
        <v>133</v>
      </c>
      <c r="B99" s="248"/>
      <c r="C99" s="247">
        <v>0</v>
      </c>
      <c r="D99" s="248"/>
      <c r="E99" s="247">
        <v>0</v>
      </c>
      <c r="F99" s="248"/>
      <c r="G99" s="29"/>
      <c r="H99" s="29"/>
      <c r="I99" s="29"/>
      <c r="J99" s="29"/>
      <c r="K99" s="256"/>
      <c r="L99" s="257"/>
      <c r="M99" s="257"/>
      <c r="N99" s="257"/>
      <c r="O99" s="257"/>
      <c r="P99" s="257"/>
      <c r="Q99" s="258"/>
      <c r="R99" s="6"/>
      <c r="S99" s="6"/>
      <c r="T99" s="6"/>
      <c r="U99" s="6"/>
    </row>
    <row r="100" spans="1:21" ht="19.5" hidden="1" customHeight="1">
      <c r="A100" s="252" t="s">
        <v>134</v>
      </c>
      <c r="B100" s="248"/>
      <c r="C100" s="247">
        <v>0</v>
      </c>
      <c r="D100" s="248"/>
      <c r="E100" s="247">
        <v>0</v>
      </c>
      <c r="F100" s="248"/>
      <c r="G100" s="29"/>
      <c r="H100" s="29"/>
      <c r="I100" s="29"/>
      <c r="J100" s="29"/>
      <c r="K100" s="256"/>
      <c r="L100" s="257"/>
      <c r="M100" s="257"/>
      <c r="N100" s="257"/>
      <c r="O100" s="257"/>
      <c r="P100" s="257"/>
      <c r="Q100" s="258"/>
      <c r="R100" s="6"/>
      <c r="S100" s="6"/>
      <c r="T100" s="6"/>
      <c r="U100" s="6"/>
    </row>
    <row r="101" spans="1:21" ht="19.5" hidden="1" customHeight="1">
      <c r="A101" s="252" t="s">
        <v>135</v>
      </c>
      <c r="B101" s="248"/>
      <c r="C101" s="247">
        <v>0</v>
      </c>
      <c r="D101" s="248"/>
      <c r="E101" s="247">
        <v>0</v>
      </c>
      <c r="F101" s="248"/>
      <c r="G101" s="29"/>
      <c r="H101" s="29"/>
      <c r="I101" s="29"/>
      <c r="J101" s="29"/>
      <c r="K101" s="256"/>
      <c r="L101" s="257"/>
      <c r="M101" s="257"/>
      <c r="N101" s="257"/>
      <c r="O101" s="257"/>
      <c r="P101" s="257"/>
      <c r="Q101" s="258"/>
      <c r="R101" s="6"/>
      <c r="S101" s="6"/>
      <c r="T101" s="6"/>
      <c r="U101" s="6"/>
    </row>
    <row r="102" spans="1:21" ht="19.5" hidden="1" customHeight="1">
      <c r="A102" s="252" t="s">
        <v>136</v>
      </c>
      <c r="B102" s="248"/>
      <c r="C102" s="247">
        <v>0</v>
      </c>
      <c r="D102" s="248"/>
      <c r="E102" s="247">
        <v>0</v>
      </c>
      <c r="F102" s="248"/>
      <c r="G102" s="29"/>
      <c r="H102" s="29"/>
      <c r="I102" s="29"/>
      <c r="J102" s="29"/>
      <c r="K102" s="256"/>
      <c r="L102" s="257"/>
      <c r="M102" s="257"/>
      <c r="N102" s="257"/>
      <c r="O102" s="257"/>
      <c r="P102" s="257"/>
      <c r="Q102" s="258"/>
      <c r="R102" s="6"/>
      <c r="S102" s="6"/>
      <c r="T102" s="6"/>
      <c r="U102" s="6"/>
    </row>
    <row r="103" spans="1:21" ht="19.5" hidden="1" customHeight="1">
      <c r="A103" s="252" t="s">
        <v>137</v>
      </c>
      <c r="B103" s="248"/>
      <c r="C103" s="247">
        <v>0</v>
      </c>
      <c r="D103" s="248"/>
      <c r="E103" s="247">
        <v>0</v>
      </c>
      <c r="F103" s="248"/>
      <c r="G103" s="29"/>
      <c r="H103" s="29"/>
      <c r="I103" s="29"/>
      <c r="J103" s="29"/>
      <c r="K103" s="256"/>
      <c r="L103" s="257"/>
      <c r="M103" s="257"/>
      <c r="N103" s="257"/>
      <c r="O103" s="257"/>
      <c r="P103" s="257"/>
      <c r="Q103" s="258"/>
      <c r="R103" s="6"/>
      <c r="S103" s="6"/>
      <c r="T103" s="6"/>
      <c r="U103" s="6"/>
    </row>
    <row r="104" spans="1:21" ht="19.5" hidden="1" customHeight="1">
      <c r="A104" s="252" t="s">
        <v>138</v>
      </c>
      <c r="B104" s="248"/>
      <c r="C104" s="247">
        <v>0</v>
      </c>
      <c r="D104" s="248"/>
      <c r="E104" s="247">
        <v>0</v>
      </c>
      <c r="F104" s="248"/>
      <c r="G104" s="29"/>
      <c r="H104" s="29"/>
      <c r="I104" s="29"/>
      <c r="J104" s="29"/>
      <c r="K104" s="256"/>
      <c r="L104" s="257"/>
      <c r="M104" s="257"/>
      <c r="N104" s="257"/>
      <c r="O104" s="257"/>
      <c r="P104" s="257"/>
      <c r="Q104" s="258"/>
      <c r="R104" s="6"/>
      <c r="S104" s="6"/>
      <c r="T104" s="6"/>
      <c r="U104" s="6"/>
    </row>
    <row r="105" spans="1:21" ht="26.25" hidden="1" customHeight="1">
      <c r="A105" s="296" t="s">
        <v>139</v>
      </c>
      <c r="B105" s="248"/>
      <c r="C105" s="263">
        <f>SUM(C80:C104)</f>
        <v>0</v>
      </c>
      <c r="D105" s="248"/>
      <c r="E105" s="263">
        <f>SUM(E80:E104)</f>
        <v>0</v>
      </c>
      <c r="F105" s="248"/>
      <c r="G105" s="29"/>
      <c r="H105" s="29"/>
      <c r="I105" s="29"/>
      <c r="J105" s="29"/>
      <c r="K105" s="259"/>
      <c r="L105" s="260"/>
      <c r="M105" s="260"/>
      <c r="N105" s="260"/>
      <c r="O105" s="260"/>
      <c r="P105" s="260"/>
      <c r="Q105" s="261"/>
      <c r="R105" s="6"/>
      <c r="S105" s="6"/>
      <c r="T105" s="6"/>
      <c r="U105" s="6"/>
    </row>
  </sheetData>
  <sheetProtection password="C478" sheet="1" objects="1" scenarios="1" selectLockedCells="1"/>
  <mergeCells count="239">
    <mergeCell ref="A61:C61"/>
    <mergeCell ref="A63:C63"/>
    <mergeCell ref="A56:C56"/>
    <mergeCell ref="A57:C57"/>
    <mergeCell ref="A46:C46"/>
    <mergeCell ref="A53:C53"/>
    <mergeCell ref="A54:C54"/>
    <mergeCell ref="A55:C55"/>
    <mergeCell ref="A48:C48"/>
    <mergeCell ref="A51:C51"/>
    <mergeCell ref="A49:C49"/>
    <mergeCell ref="A60:C60"/>
    <mergeCell ref="A75:C75"/>
    <mergeCell ref="A72:C72"/>
    <mergeCell ref="A73:C73"/>
    <mergeCell ref="A70:C70"/>
    <mergeCell ref="A94:B94"/>
    <mergeCell ref="A95:B95"/>
    <mergeCell ref="A86:B86"/>
    <mergeCell ref="A87:B87"/>
    <mergeCell ref="A88:B88"/>
    <mergeCell ref="A91:B91"/>
    <mergeCell ref="A76:B76"/>
    <mergeCell ref="A79:B79"/>
    <mergeCell ref="C93:D93"/>
    <mergeCell ref="A92:B92"/>
    <mergeCell ref="A93:B93"/>
    <mergeCell ref="A89:B89"/>
    <mergeCell ref="A90:B90"/>
    <mergeCell ref="A85:B85"/>
    <mergeCell ref="A80:B80"/>
    <mergeCell ref="A81:B81"/>
    <mergeCell ref="A82:B82"/>
    <mergeCell ref="A83:B83"/>
    <mergeCell ref="A84:B84"/>
    <mergeCell ref="A77:B77"/>
    <mergeCell ref="A17:C17"/>
    <mergeCell ref="D33:F33"/>
    <mergeCell ref="D34:F34"/>
    <mergeCell ref="D42:F42"/>
    <mergeCell ref="A21:C21"/>
    <mergeCell ref="D39:F39"/>
    <mergeCell ref="A4:Q4"/>
    <mergeCell ref="A5:Q5"/>
    <mergeCell ref="A13:Q13"/>
    <mergeCell ref="A14:Q14"/>
    <mergeCell ref="A16:C16"/>
    <mergeCell ref="D16:F16"/>
    <mergeCell ref="A35:Q35"/>
    <mergeCell ref="A32:C32"/>
    <mergeCell ref="A31:C31"/>
    <mergeCell ref="D31:F31"/>
    <mergeCell ref="A29:Q29"/>
    <mergeCell ref="A30:C30"/>
    <mergeCell ref="D24:F24"/>
    <mergeCell ref="K24:Q24"/>
    <mergeCell ref="A25:C25"/>
    <mergeCell ref="A33:C33"/>
    <mergeCell ref="A34:C34"/>
    <mergeCell ref="K21:Q21"/>
    <mergeCell ref="D18:F18"/>
    <mergeCell ref="K36:Q36"/>
    <mergeCell ref="K37:Q37"/>
    <mergeCell ref="A39:C39"/>
    <mergeCell ref="A38:C38"/>
    <mergeCell ref="A42:C42"/>
    <mergeCell ref="A36:C36"/>
    <mergeCell ref="A40:C40"/>
    <mergeCell ref="A41:C41"/>
    <mergeCell ref="A37:C37"/>
    <mergeCell ref="A19:C19"/>
    <mergeCell ref="D19:F19"/>
    <mergeCell ref="K19:Q19"/>
    <mergeCell ref="A24:C24"/>
    <mergeCell ref="K23:Q23"/>
    <mergeCell ref="D21:F21"/>
    <mergeCell ref="K38:Q38"/>
    <mergeCell ref="K22:Q22"/>
    <mergeCell ref="K25:Q25"/>
    <mergeCell ref="K30:Q30"/>
    <mergeCell ref="K31:Q31"/>
    <mergeCell ref="K32:Q32"/>
    <mergeCell ref="K33:Q33"/>
    <mergeCell ref="K34:Q34"/>
    <mergeCell ref="A1:Q1"/>
    <mergeCell ref="A2:Q2"/>
    <mergeCell ref="A6:Q6"/>
    <mergeCell ref="A3:Q3"/>
    <mergeCell ref="K18:Q18"/>
    <mergeCell ref="K16:Q16"/>
    <mergeCell ref="D36:G36"/>
    <mergeCell ref="A7:Q7"/>
    <mergeCell ref="A12:Q12"/>
    <mergeCell ref="D32:F32"/>
    <mergeCell ref="D25:F25"/>
    <mergeCell ref="D30:F30"/>
    <mergeCell ref="A20:C20"/>
    <mergeCell ref="D20:F20"/>
    <mergeCell ref="A22:C22"/>
    <mergeCell ref="D22:F22"/>
    <mergeCell ref="K20:Q20"/>
    <mergeCell ref="A23:C23"/>
    <mergeCell ref="D23:F23"/>
    <mergeCell ref="A11:Q11"/>
    <mergeCell ref="A8:Q10"/>
    <mergeCell ref="D17:F17"/>
    <mergeCell ref="K17:Q17"/>
    <mergeCell ref="A18:C18"/>
    <mergeCell ref="E100:F100"/>
    <mergeCell ref="E101:F101"/>
    <mergeCell ref="E94:F94"/>
    <mergeCell ref="C98:D98"/>
    <mergeCell ref="C99:D99"/>
    <mergeCell ref="C100:D100"/>
    <mergeCell ref="A104:B104"/>
    <mergeCell ref="A105:B105"/>
    <mergeCell ref="C105:D105"/>
    <mergeCell ref="C104:D104"/>
    <mergeCell ref="C101:D101"/>
    <mergeCell ref="A98:B98"/>
    <mergeCell ref="A99:B99"/>
    <mergeCell ref="A100:B100"/>
    <mergeCell ref="C102:D102"/>
    <mergeCell ref="C103:D103"/>
    <mergeCell ref="A101:B101"/>
    <mergeCell ref="A102:B102"/>
    <mergeCell ref="A103:B103"/>
    <mergeCell ref="E99:F99"/>
    <mergeCell ref="E102:F102"/>
    <mergeCell ref="E95:F95"/>
    <mergeCell ref="E96:F96"/>
    <mergeCell ref="E97:F97"/>
    <mergeCell ref="D56:F56"/>
    <mergeCell ref="D57:F57"/>
    <mergeCell ref="D58:F58"/>
    <mergeCell ref="D60:F60"/>
    <mergeCell ref="D59:F59"/>
    <mergeCell ref="K78:Q82"/>
    <mergeCell ref="K83:Q86"/>
    <mergeCell ref="E77:F77"/>
    <mergeCell ref="E83:F83"/>
    <mergeCell ref="E84:F84"/>
    <mergeCell ref="D62:F62"/>
    <mergeCell ref="C76:D76"/>
    <mergeCell ref="D63:F63"/>
    <mergeCell ref="D65:F65"/>
    <mergeCell ref="D70:F70"/>
    <mergeCell ref="A64:Q64"/>
    <mergeCell ref="D68:F68"/>
    <mergeCell ref="D69:F69"/>
    <mergeCell ref="K76:Q76"/>
    <mergeCell ref="K75:Q75"/>
    <mergeCell ref="E76:F76"/>
    <mergeCell ref="D75:F75"/>
    <mergeCell ref="K63:Q63"/>
    <mergeCell ref="D73:F73"/>
    <mergeCell ref="A43:Q43"/>
    <mergeCell ref="A44:C44"/>
    <mergeCell ref="D44:F44"/>
    <mergeCell ref="D48:F48"/>
    <mergeCell ref="K44:Q46"/>
    <mergeCell ref="K48:Q48"/>
    <mergeCell ref="A47:Q47"/>
    <mergeCell ref="D46:F46"/>
    <mergeCell ref="D40:F40"/>
    <mergeCell ref="D41:F41"/>
    <mergeCell ref="A45:C45"/>
    <mergeCell ref="D51:F51"/>
    <mergeCell ref="D53:F53"/>
    <mergeCell ref="D49:F49"/>
    <mergeCell ref="D55:F55"/>
    <mergeCell ref="D61:F61"/>
    <mergeCell ref="D37:G37"/>
    <mergeCell ref="D38:G38"/>
    <mergeCell ref="A74:Q74"/>
    <mergeCell ref="A59:C59"/>
    <mergeCell ref="A58:C58"/>
    <mergeCell ref="D45:F45"/>
    <mergeCell ref="K62:Q62"/>
    <mergeCell ref="K51:Q51"/>
    <mergeCell ref="K49:Q49"/>
    <mergeCell ref="K53:Q60"/>
    <mergeCell ref="A50:Q50"/>
    <mergeCell ref="A52:Q52"/>
    <mergeCell ref="D54:F54"/>
    <mergeCell ref="K73:Q73"/>
    <mergeCell ref="K40:Q40"/>
    <mergeCell ref="K41:Q41"/>
    <mergeCell ref="K39:Q39"/>
    <mergeCell ref="K42:Q42"/>
    <mergeCell ref="D72:F72"/>
    <mergeCell ref="K87:Q90"/>
    <mergeCell ref="C91:D91"/>
    <mergeCell ref="K91:Q94"/>
    <mergeCell ref="K95:Q105"/>
    <mergeCell ref="E105:F105"/>
    <mergeCell ref="E78:F78"/>
    <mergeCell ref="E80:F80"/>
    <mergeCell ref="A71:Q71"/>
    <mergeCell ref="K72:Q72"/>
    <mergeCell ref="E81:F81"/>
    <mergeCell ref="E82:F82"/>
    <mergeCell ref="E104:F104"/>
    <mergeCell ref="C80:D80"/>
    <mergeCell ref="C81:D81"/>
    <mergeCell ref="C82:D82"/>
    <mergeCell ref="E103:F103"/>
    <mergeCell ref="C92:D92"/>
    <mergeCell ref="A78:B78"/>
    <mergeCell ref="C78:D78"/>
    <mergeCell ref="C77:D77"/>
    <mergeCell ref="E93:F93"/>
    <mergeCell ref="E86:F86"/>
    <mergeCell ref="E87:F87"/>
    <mergeCell ref="E88:F88"/>
    <mergeCell ref="E98:F98"/>
    <mergeCell ref="D66:F66"/>
    <mergeCell ref="D67:F67"/>
    <mergeCell ref="A96:B96"/>
    <mergeCell ref="A97:B97"/>
    <mergeCell ref="C94:D94"/>
    <mergeCell ref="C95:D95"/>
    <mergeCell ref="C96:D96"/>
    <mergeCell ref="C97:D97"/>
    <mergeCell ref="E89:F89"/>
    <mergeCell ref="E90:F90"/>
    <mergeCell ref="E91:F91"/>
    <mergeCell ref="E92:F92"/>
    <mergeCell ref="C79:D79"/>
    <mergeCell ref="E85:F85"/>
    <mergeCell ref="E79:F79"/>
    <mergeCell ref="C85:D85"/>
    <mergeCell ref="C86:D86"/>
    <mergeCell ref="C87:D87"/>
    <mergeCell ref="C88:D88"/>
    <mergeCell ref="C83:D83"/>
    <mergeCell ref="C84:D84"/>
    <mergeCell ref="C89:D89"/>
    <mergeCell ref="C90:D90"/>
  </mergeCells>
  <dataValidations disablePrompts="1" count="4">
    <dataValidation type="list" allowBlank="1" showErrorMessage="1" sqref="D21">
      <formula1>$E$26:$E$28</formula1>
    </dataValidation>
    <dataValidation type="list" allowBlank="1" showErrorMessage="1" sqref="D24">
      <formula1>$K$26:$L$26</formula1>
    </dataValidation>
    <dataValidation type="list" allowBlank="1" showErrorMessage="1" sqref="D18">
      <formula1>$G$18:$J$18</formula1>
    </dataValidation>
    <dataValidation type="list" allowBlank="1" showInputMessage="1" showErrorMessage="1" prompt="Select '0', if your Entry in Govt. Service is before 01/01/2006_x000a_Select '1', if date of entry is after 01/01/2006" sqref="D23">
      <formula1>$C$26:$C$27</formula1>
    </dataValidation>
  </dataValidation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
  <sheetViews>
    <sheetView zoomScale="90" zoomScaleNormal="90" zoomScaleSheetLayoutView="100" workbookViewId="0">
      <selection activeCell="L17" sqref="L17"/>
    </sheetView>
  </sheetViews>
  <sheetFormatPr defaultColWidth="12.5703125" defaultRowHeight="15" customHeight="1"/>
  <cols>
    <col min="1" max="1" width="3.5703125" customWidth="1"/>
    <col min="2" max="2" width="12.28515625" customWidth="1"/>
    <col min="3" max="3" width="9" customWidth="1"/>
    <col min="4" max="4" width="4.42578125" customWidth="1"/>
    <col min="5" max="5" width="7.7109375" customWidth="1"/>
    <col min="6" max="6" width="7.85546875" customWidth="1"/>
    <col min="7" max="8" width="5.85546875" customWidth="1"/>
    <col min="9" max="9" width="6.85546875" bestFit="1" customWidth="1"/>
    <col min="10" max="10" width="8.140625" customWidth="1"/>
    <col min="11" max="11" width="6.7109375" customWidth="1"/>
    <col min="12" max="12" width="7.140625" customWidth="1"/>
    <col min="13" max="13" width="4.85546875" customWidth="1"/>
    <col min="14" max="14" width="6.85546875" bestFit="1" customWidth="1"/>
    <col min="15" max="15" width="6.7109375" customWidth="1"/>
    <col min="16" max="16" width="6.5703125" customWidth="1"/>
    <col min="17" max="18" width="6.7109375" customWidth="1"/>
    <col min="19" max="19" width="7.7109375" customWidth="1"/>
    <col min="20" max="20" width="8.42578125" customWidth="1"/>
    <col min="21" max="21" width="7.5703125" hidden="1" customWidth="1"/>
    <col min="22" max="23" width="8" hidden="1" customWidth="1"/>
    <col min="24" max="24" width="2.5703125" customWidth="1"/>
  </cols>
  <sheetData>
    <row r="1" spans="1:24" ht="20.25">
      <c r="A1" s="343" t="s">
        <v>539</v>
      </c>
      <c r="B1" s="304"/>
      <c r="C1" s="304"/>
      <c r="D1" s="304"/>
      <c r="E1" s="304"/>
      <c r="F1" s="304"/>
      <c r="G1" s="304"/>
      <c r="H1" s="304"/>
      <c r="I1" s="304"/>
      <c r="J1" s="304"/>
      <c r="K1" s="304"/>
      <c r="L1" s="304"/>
      <c r="M1" s="304"/>
      <c r="N1" s="304"/>
      <c r="O1" s="304"/>
      <c r="P1" s="304"/>
      <c r="Q1" s="304"/>
      <c r="R1" s="304"/>
      <c r="S1" s="304"/>
      <c r="T1" s="305"/>
      <c r="U1" s="6"/>
      <c r="V1" s="6"/>
      <c r="W1" s="6"/>
      <c r="X1" s="1"/>
    </row>
    <row r="2" spans="1:24">
      <c r="A2" s="344" t="s">
        <v>140</v>
      </c>
      <c r="B2" s="304"/>
      <c r="C2" s="305"/>
      <c r="D2" s="345" t="str">
        <f>Introduction!D16</f>
        <v>Saroj Kumari</v>
      </c>
      <c r="E2" s="304"/>
      <c r="F2" s="304"/>
      <c r="G2" s="305"/>
      <c r="H2" s="337"/>
      <c r="I2" s="304"/>
      <c r="J2" s="304"/>
      <c r="K2" s="305"/>
      <c r="L2" s="344" t="s">
        <v>141</v>
      </c>
      <c r="M2" s="304"/>
      <c r="N2" s="305"/>
      <c r="O2" s="345" t="str">
        <f>Introduction!D17</f>
        <v xml:space="preserve">Principal </v>
      </c>
      <c r="P2" s="304"/>
      <c r="Q2" s="304"/>
      <c r="R2" s="304"/>
      <c r="S2" s="305"/>
      <c r="T2" s="35"/>
      <c r="U2" s="6"/>
      <c r="V2" s="6"/>
      <c r="W2" s="6"/>
      <c r="X2" s="1"/>
    </row>
    <row r="3" spans="1:24">
      <c r="A3" s="338" t="s">
        <v>142</v>
      </c>
      <c r="B3" s="274"/>
      <c r="C3" s="339" t="str">
        <f>Introduction!D19</f>
        <v>GSSS xyz</v>
      </c>
      <c r="D3" s="273"/>
      <c r="E3" s="273"/>
      <c r="F3" s="273"/>
      <c r="G3" s="273"/>
      <c r="H3" s="274"/>
      <c r="I3" s="36"/>
      <c r="J3" s="339" t="str">
        <f>Introduction!D20</f>
        <v>ABCDE1234A</v>
      </c>
      <c r="K3" s="274"/>
      <c r="L3" s="340" t="s">
        <v>143</v>
      </c>
      <c r="M3" s="273"/>
      <c r="N3" s="273"/>
      <c r="O3" s="274"/>
      <c r="P3" s="339" t="str">
        <f>Introduction!D21</f>
        <v>Resident</v>
      </c>
      <c r="Q3" s="273"/>
      <c r="R3" s="273"/>
      <c r="S3" s="274"/>
      <c r="T3" s="35"/>
      <c r="U3" s="6"/>
      <c r="V3" s="6"/>
      <c r="W3" s="6"/>
      <c r="X3" s="1"/>
    </row>
    <row r="4" spans="1:24" ht="45">
      <c r="A4" s="37" t="s">
        <v>144</v>
      </c>
      <c r="B4" s="38" t="s">
        <v>145</v>
      </c>
      <c r="C4" s="39" t="s">
        <v>146</v>
      </c>
      <c r="D4" s="38" t="s">
        <v>147</v>
      </c>
      <c r="E4" s="39" t="s">
        <v>148</v>
      </c>
      <c r="F4" s="39" t="s">
        <v>149</v>
      </c>
      <c r="G4" s="39" t="s">
        <v>150</v>
      </c>
      <c r="H4" s="38" t="s">
        <v>151</v>
      </c>
      <c r="I4" s="38" t="s">
        <v>152</v>
      </c>
      <c r="J4" s="38" t="s">
        <v>153</v>
      </c>
      <c r="K4" s="38" t="s">
        <v>154</v>
      </c>
      <c r="L4" s="38" t="s">
        <v>155</v>
      </c>
      <c r="M4" s="39" t="s">
        <v>156</v>
      </c>
      <c r="N4" s="39" t="s">
        <v>157</v>
      </c>
      <c r="O4" s="39" t="s">
        <v>158</v>
      </c>
      <c r="P4" s="39" t="s">
        <v>159</v>
      </c>
      <c r="Q4" s="40" t="s">
        <v>160</v>
      </c>
      <c r="R4" s="38" t="s">
        <v>161</v>
      </c>
      <c r="S4" s="38" t="s">
        <v>162</v>
      </c>
      <c r="T4" s="39" t="s">
        <v>163</v>
      </c>
      <c r="U4" s="41"/>
      <c r="V4" s="42"/>
      <c r="W4" s="42"/>
      <c r="X4" s="43"/>
    </row>
    <row r="5" spans="1:24">
      <c r="A5" s="44">
        <v>1</v>
      </c>
      <c r="B5" s="44">
        <v>2</v>
      </c>
      <c r="C5" s="44">
        <v>3</v>
      </c>
      <c r="D5" s="44">
        <v>5</v>
      </c>
      <c r="E5" s="44">
        <v>6</v>
      </c>
      <c r="F5" s="44">
        <v>7</v>
      </c>
      <c r="G5" s="44">
        <v>8</v>
      </c>
      <c r="H5" s="44">
        <v>9</v>
      </c>
      <c r="I5" s="44">
        <v>10</v>
      </c>
      <c r="J5" s="44">
        <v>12</v>
      </c>
      <c r="K5" s="44">
        <v>13</v>
      </c>
      <c r="L5" s="44">
        <v>14</v>
      </c>
      <c r="M5" s="44">
        <v>15</v>
      </c>
      <c r="N5" s="44">
        <v>16</v>
      </c>
      <c r="O5" s="44">
        <v>17</v>
      </c>
      <c r="P5" s="44">
        <v>18</v>
      </c>
      <c r="Q5" s="44">
        <v>19</v>
      </c>
      <c r="R5" s="44">
        <v>20</v>
      </c>
      <c r="S5" s="44">
        <v>21</v>
      </c>
      <c r="T5" s="44">
        <v>22</v>
      </c>
      <c r="U5" s="45"/>
      <c r="V5" s="6"/>
      <c r="W5" s="6"/>
      <c r="X5" s="1"/>
    </row>
    <row r="6" spans="1:24">
      <c r="A6" s="46">
        <v>1</v>
      </c>
      <c r="B6" s="47" t="s">
        <v>164</v>
      </c>
      <c r="C6" s="222">
        <f>Introduction!D36</f>
        <v>0</v>
      </c>
      <c r="D6" s="222">
        <f>Introduction!D39</f>
        <v>0</v>
      </c>
      <c r="E6" s="223">
        <f>ROUND(C6*0.5,0)+ROUND(I6*0.5,0)</f>
        <v>0</v>
      </c>
      <c r="F6" s="223">
        <f t="shared" ref="F6:F17" si="0">ROUND(C6*0.08,0)</f>
        <v>0</v>
      </c>
      <c r="G6" s="223">
        <f>Introduction!D22</f>
        <v>1000</v>
      </c>
      <c r="H6" s="223">
        <f>Introduction!D40</f>
        <v>0</v>
      </c>
      <c r="I6" s="223">
        <f>IF(Introduction!D24=0,0,ROUND(C6*0.1,0))</f>
        <v>0</v>
      </c>
      <c r="J6" s="48">
        <f t="shared" ref="J6:J24" si="1">SUM(C6:I6)</f>
        <v>1000</v>
      </c>
      <c r="K6" s="222">
        <f>IF(Introduction!D23=0,Introduction!D48, 0)</f>
        <v>0</v>
      </c>
      <c r="L6" s="222">
        <v>0</v>
      </c>
      <c r="M6" s="223">
        <f>Introduction!D49</f>
        <v>0</v>
      </c>
      <c r="N6" s="223">
        <f>IF(Introduction!D23=1, MROUND((C6+E6)/10,1), 0)</f>
        <v>0</v>
      </c>
      <c r="O6" s="222">
        <v>0</v>
      </c>
      <c r="P6" s="222">
        <v>0</v>
      </c>
      <c r="Q6" s="222">
        <v>0</v>
      </c>
      <c r="R6" s="222">
        <f>Introduction!D72</f>
        <v>0</v>
      </c>
      <c r="S6" s="48">
        <f t="shared" ref="S6:S24" si="2">SUM(K6:R6)</f>
        <v>0</v>
      </c>
      <c r="T6" s="48">
        <f t="shared" ref="T6:T24" si="3">J6-S6</f>
        <v>1000</v>
      </c>
      <c r="U6" s="6"/>
      <c r="V6" s="6"/>
      <c r="W6" s="6"/>
      <c r="X6" s="1"/>
    </row>
    <row r="7" spans="1:24">
      <c r="A7" s="46">
        <v>2</v>
      </c>
      <c r="B7" s="47" t="s">
        <v>165</v>
      </c>
      <c r="C7" s="223">
        <f t="shared" ref="C7:D7" si="4">C6</f>
        <v>0</v>
      </c>
      <c r="D7" s="223">
        <f t="shared" si="4"/>
        <v>0</v>
      </c>
      <c r="E7" s="223">
        <f t="shared" ref="E7:E12" si="5">ROUND(C7*0.5,0)+ROUND(I7*0.5,0)</f>
        <v>0</v>
      </c>
      <c r="F7" s="223">
        <f t="shared" si="0"/>
        <v>0</v>
      </c>
      <c r="G7" s="223">
        <f t="shared" ref="G7:H7" si="6">G6</f>
        <v>1000</v>
      </c>
      <c r="H7" s="223">
        <f t="shared" si="6"/>
        <v>0</v>
      </c>
      <c r="I7" s="223">
        <f>IF(Introduction!D24=0,0,ROUND(C7*0.1,0))</f>
        <v>0</v>
      </c>
      <c r="J7" s="48">
        <f t="shared" si="1"/>
        <v>1000</v>
      </c>
      <c r="K7" s="223">
        <f t="shared" ref="K7:M7" si="7">K6</f>
        <v>0</v>
      </c>
      <c r="L7" s="223">
        <f t="shared" si="7"/>
        <v>0</v>
      </c>
      <c r="M7" s="223">
        <f t="shared" si="7"/>
        <v>0</v>
      </c>
      <c r="N7" s="223">
        <f>IF(Introduction!D23=1, MROUND((C7+E7)/10,1), 0)</f>
        <v>0</v>
      </c>
      <c r="O7" s="223">
        <f t="shared" ref="O7:R7" si="8">O6</f>
        <v>0</v>
      </c>
      <c r="P7" s="223">
        <f t="shared" si="8"/>
        <v>0</v>
      </c>
      <c r="Q7" s="223">
        <f t="shared" si="8"/>
        <v>0</v>
      </c>
      <c r="R7" s="222">
        <f t="shared" si="8"/>
        <v>0</v>
      </c>
      <c r="S7" s="48">
        <f t="shared" si="2"/>
        <v>0</v>
      </c>
      <c r="T7" s="48">
        <f t="shared" si="3"/>
        <v>1000</v>
      </c>
      <c r="U7" s="6"/>
      <c r="V7" s="6"/>
      <c r="W7" s="6"/>
      <c r="X7" s="1"/>
    </row>
    <row r="8" spans="1:24">
      <c r="A8" s="46">
        <v>3</v>
      </c>
      <c r="B8" s="47" t="s">
        <v>166</v>
      </c>
      <c r="C8" s="223">
        <f t="shared" ref="C8:D8" si="9">C7</f>
        <v>0</v>
      </c>
      <c r="D8" s="223">
        <f t="shared" si="9"/>
        <v>0</v>
      </c>
      <c r="E8" s="223">
        <f t="shared" si="5"/>
        <v>0</v>
      </c>
      <c r="F8" s="223">
        <f t="shared" si="0"/>
        <v>0</v>
      </c>
      <c r="G8" s="223">
        <f t="shared" ref="G8:H8" si="10">G7</f>
        <v>1000</v>
      </c>
      <c r="H8" s="223">
        <f t="shared" si="10"/>
        <v>0</v>
      </c>
      <c r="I8" s="223">
        <f>IF(Introduction!D24=0,0,ROUND(C8*0.1,0))</f>
        <v>0</v>
      </c>
      <c r="J8" s="48">
        <f t="shared" si="1"/>
        <v>1000</v>
      </c>
      <c r="K8" s="223">
        <f t="shared" ref="K8:M8" si="11">K7</f>
        <v>0</v>
      </c>
      <c r="L8" s="223">
        <f t="shared" si="11"/>
        <v>0</v>
      </c>
      <c r="M8" s="223">
        <f t="shared" si="11"/>
        <v>0</v>
      </c>
      <c r="N8" s="223">
        <f>IF(Introduction!D23=1, MROUND((C8+E8)/10,1), 0)</f>
        <v>0</v>
      </c>
      <c r="O8" s="223">
        <f t="shared" ref="O8:R8" si="12">O7</f>
        <v>0</v>
      </c>
      <c r="P8" s="223">
        <f t="shared" si="12"/>
        <v>0</v>
      </c>
      <c r="Q8" s="223">
        <f t="shared" si="12"/>
        <v>0</v>
      </c>
      <c r="R8" s="222">
        <f t="shared" si="12"/>
        <v>0</v>
      </c>
      <c r="S8" s="48">
        <f t="shared" si="2"/>
        <v>0</v>
      </c>
      <c r="T8" s="48">
        <f t="shared" si="3"/>
        <v>1000</v>
      </c>
      <c r="U8" s="6"/>
      <c r="V8" s="6"/>
      <c r="W8" s="6"/>
      <c r="X8" s="1"/>
    </row>
    <row r="9" spans="1:24">
      <c r="A9" s="46">
        <v>4</v>
      </c>
      <c r="B9" s="47" t="s">
        <v>167</v>
      </c>
      <c r="C9" s="223">
        <f t="shared" ref="C9:D9" si="13">C8</f>
        <v>0</v>
      </c>
      <c r="D9" s="223">
        <f t="shared" si="13"/>
        <v>0</v>
      </c>
      <c r="E9" s="223">
        <f t="shared" si="5"/>
        <v>0</v>
      </c>
      <c r="F9" s="223">
        <f t="shared" si="0"/>
        <v>0</v>
      </c>
      <c r="G9" s="223">
        <f t="shared" ref="G9:H9" si="14">G8</f>
        <v>1000</v>
      </c>
      <c r="H9" s="223">
        <f t="shared" si="14"/>
        <v>0</v>
      </c>
      <c r="I9" s="223">
        <f>IF(Introduction!D24=0,0,ROUND(C9*0.1,0))</f>
        <v>0</v>
      </c>
      <c r="J9" s="48">
        <f t="shared" si="1"/>
        <v>1000</v>
      </c>
      <c r="K9" s="223">
        <f t="shared" ref="K9:M9" si="15">K8</f>
        <v>0</v>
      </c>
      <c r="L9" s="223">
        <f t="shared" si="15"/>
        <v>0</v>
      </c>
      <c r="M9" s="223">
        <f t="shared" si="15"/>
        <v>0</v>
      </c>
      <c r="N9" s="223">
        <f>IF(Introduction!D23=1, MROUND((C9+E9)/10,1), 0)</f>
        <v>0</v>
      </c>
      <c r="O9" s="223">
        <f t="shared" ref="O9:R9" si="16">O8</f>
        <v>0</v>
      </c>
      <c r="P9" s="223">
        <f t="shared" si="16"/>
        <v>0</v>
      </c>
      <c r="Q9" s="223">
        <f t="shared" si="16"/>
        <v>0</v>
      </c>
      <c r="R9" s="222">
        <f t="shared" si="16"/>
        <v>0</v>
      </c>
      <c r="S9" s="48">
        <f t="shared" si="2"/>
        <v>0</v>
      </c>
      <c r="T9" s="48">
        <f t="shared" si="3"/>
        <v>1000</v>
      </c>
      <c r="U9" s="6"/>
      <c r="V9" s="6"/>
      <c r="W9" s="6"/>
      <c r="X9" s="1"/>
    </row>
    <row r="10" spans="1:24">
      <c r="A10" s="46">
        <v>5</v>
      </c>
      <c r="B10" s="47" t="s">
        <v>168</v>
      </c>
      <c r="C10" s="222">
        <f>Introduction!D37</f>
        <v>0</v>
      </c>
      <c r="D10" s="223">
        <f>D9</f>
        <v>0</v>
      </c>
      <c r="E10" s="223">
        <f t="shared" si="5"/>
        <v>0</v>
      </c>
      <c r="F10" s="223">
        <f t="shared" si="0"/>
        <v>0</v>
      </c>
      <c r="G10" s="223">
        <f t="shared" ref="G10:H10" si="17">G9</f>
        <v>1000</v>
      </c>
      <c r="H10" s="223">
        <f t="shared" si="17"/>
        <v>0</v>
      </c>
      <c r="I10" s="223">
        <f>IF(Introduction!D24=0,0,ROUND(C10*0.1,0))</f>
        <v>0</v>
      </c>
      <c r="J10" s="48">
        <f t="shared" si="1"/>
        <v>1000</v>
      </c>
      <c r="K10" s="223">
        <f t="shared" ref="K10:M10" si="18">K9</f>
        <v>0</v>
      </c>
      <c r="L10" s="223">
        <f t="shared" si="18"/>
        <v>0</v>
      </c>
      <c r="M10" s="223">
        <f t="shared" si="18"/>
        <v>0</v>
      </c>
      <c r="N10" s="223">
        <f>IF(Introduction!D23=1, MROUND((C10+E10)/10,1), 0)</f>
        <v>0</v>
      </c>
      <c r="O10" s="223">
        <f t="shared" ref="O10:R10" si="19">O9</f>
        <v>0</v>
      </c>
      <c r="P10" s="223">
        <f t="shared" si="19"/>
        <v>0</v>
      </c>
      <c r="Q10" s="223">
        <f t="shared" si="19"/>
        <v>0</v>
      </c>
      <c r="R10" s="222">
        <f t="shared" si="19"/>
        <v>0</v>
      </c>
      <c r="S10" s="48">
        <f t="shared" si="2"/>
        <v>0</v>
      </c>
      <c r="T10" s="48">
        <f t="shared" si="3"/>
        <v>1000</v>
      </c>
      <c r="U10" s="6"/>
      <c r="V10" s="6"/>
      <c r="W10" s="6"/>
      <c r="X10" s="1"/>
    </row>
    <row r="11" spans="1:24">
      <c r="A11" s="46">
        <v>6</v>
      </c>
      <c r="B11" s="47" t="s">
        <v>169</v>
      </c>
      <c r="C11" s="223">
        <f t="shared" ref="C11:D11" si="20">C10</f>
        <v>0</v>
      </c>
      <c r="D11" s="223">
        <f t="shared" si="20"/>
        <v>0</v>
      </c>
      <c r="E11" s="223">
        <f t="shared" si="5"/>
        <v>0</v>
      </c>
      <c r="F11" s="223">
        <f t="shared" si="0"/>
        <v>0</v>
      </c>
      <c r="G11" s="223">
        <f t="shared" ref="G11:H11" si="21">G10</f>
        <v>1000</v>
      </c>
      <c r="H11" s="223">
        <f t="shared" si="21"/>
        <v>0</v>
      </c>
      <c r="I11" s="223">
        <f>IF(Introduction!D24=0,0,ROUND(C11*0.1,0))</f>
        <v>0</v>
      </c>
      <c r="J11" s="48">
        <f t="shared" si="1"/>
        <v>1000</v>
      </c>
      <c r="K11" s="223">
        <f t="shared" ref="K11:M11" si="22">K10</f>
        <v>0</v>
      </c>
      <c r="L11" s="223">
        <f t="shared" si="22"/>
        <v>0</v>
      </c>
      <c r="M11" s="223">
        <f t="shared" si="22"/>
        <v>0</v>
      </c>
      <c r="N11" s="223">
        <f>IF(Introduction!D23=1, MROUND((C11+E11)/10,1), 0)</f>
        <v>0</v>
      </c>
      <c r="O11" s="223">
        <f t="shared" ref="O11:R11" si="23">O10</f>
        <v>0</v>
      </c>
      <c r="P11" s="223">
        <f t="shared" si="23"/>
        <v>0</v>
      </c>
      <c r="Q11" s="223">
        <f t="shared" si="23"/>
        <v>0</v>
      </c>
      <c r="R11" s="222">
        <f t="shared" si="23"/>
        <v>0</v>
      </c>
      <c r="S11" s="48">
        <f t="shared" si="2"/>
        <v>0</v>
      </c>
      <c r="T11" s="48">
        <f t="shared" si="3"/>
        <v>1000</v>
      </c>
      <c r="U11" s="6"/>
      <c r="V11" s="6"/>
      <c r="W11" s="6"/>
      <c r="X11" s="1"/>
    </row>
    <row r="12" spans="1:24">
      <c r="A12" s="46">
        <v>7</v>
      </c>
      <c r="B12" s="47" t="s">
        <v>170</v>
      </c>
      <c r="C12" s="223">
        <f t="shared" ref="C12:D12" si="24">C11</f>
        <v>0</v>
      </c>
      <c r="D12" s="223">
        <f t="shared" si="24"/>
        <v>0</v>
      </c>
      <c r="E12" s="223">
        <f t="shared" si="5"/>
        <v>0</v>
      </c>
      <c r="F12" s="223">
        <f t="shared" si="0"/>
        <v>0</v>
      </c>
      <c r="G12" s="223">
        <f t="shared" ref="G12:H12" si="25">G11</f>
        <v>1000</v>
      </c>
      <c r="H12" s="223">
        <f t="shared" si="25"/>
        <v>0</v>
      </c>
      <c r="I12" s="223">
        <f>IF(Introduction!D24=0,0,ROUND(C12*0.1,0))</f>
        <v>0</v>
      </c>
      <c r="J12" s="48">
        <f t="shared" si="1"/>
        <v>1000</v>
      </c>
      <c r="K12" s="223">
        <f t="shared" ref="K12:M12" si="26">K11</f>
        <v>0</v>
      </c>
      <c r="L12" s="223">
        <f t="shared" si="26"/>
        <v>0</v>
      </c>
      <c r="M12" s="223">
        <f t="shared" si="26"/>
        <v>0</v>
      </c>
      <c r="N12" s="223">
        <f>IF(Introduction!D23=1, MROUND((C12+E12)/10,1), 0)</f>
        <v>0</v>
      </c>
      <c r="O12" s="223">
        <f t="shared" ref="O12:R12" si="27">O11</f>
        <v>0</v>
      </c>
      <c r="P12" s="223">
        <f t="shared" si="27"/>
        <v>0</v>
      </c>
      <c r="Q12" s="223">
        <f t="shared" si="27"/>
        <v>0</v>
      </c>
      <c r="R12" s="222">
        <f t="shared" si="27"/>
        <v>0</v>
      </c>
      <c r="S12" s="48">
        <f t="shared" si="2"/>
        <v>0</v>
      </c>
      <c r="T12" s="48">
        <f t="shared" si="3"/>
        <v>1000</v>
      </c>
      <c r="U12" s="6"/>
      <c r="V12" s="6"/>
      <c r="W12" s="6"/>
      <c r="X12" s="1"/>
    </row>
    <row r="13" spans="1:24">
      <c r="A13" s="46">
        <v>8</v>
      </c>
      <c r="B13" s="47" t="s">
        <v>171</v>
      </c>
      <c r="C13" s="223">
        <f t="shared" ref="C13:D13" si="28">C12</f>
        <v>0</v>
      </c>
      <c r="D13" s="223">
        <f t="shared" si="28"/>
        <v>0</v>
      </c>
      <c r="E13" s="223">
        <f>ROUND(C13*0.53,0)+ROUND(I13*0.53,0)</f>
        <v>0</v>
      </c>
      <c r="F13" s="223">
        <f t="shared" si="0"/>
        <v>0</v>
      </c>
      <c r="G13" s="223">
        <f t="shared" ref="G13:H13" si="29">G12</f>
        <v>1000</v>
      </c>
      <c r="H13" s="223">
        <f t="shared" si="29"/>
        <v>0</v>
      </c>
      <c r="I13" s="223">
        <f>IF(Introduction!D24=0,0,ROUND(C13*0.1,0))</f>
        <v>0</v>
      </c>
      <c r="J13" s="48">
        <f t="shared" si="1"/>
        <v>1000</v>
      </c>
      <c r="K13" s="223">
        <f t="shared" ref="K13:M13" si="30">K12</f>
        <v>0</v>
      </c>
      <c r="L13" s="223">
        <f t="shared" si="30"/>
        <v>0</v>
      </c>
      <c r="M13" s="223">
        <f t="shared" si="30"/>
        <v>0</v>
      </c>
      <c r="N13" s="223">
        <f>IF(Introduction!D23=1, MROUND((C13+E13)/10,1), 0)</f>
        <v>0</v>
      </c>
      <c r="O13" s="223">
        <f t="shared" ref="O13:R13" si="31">O12</f>
        <v>0</v>
      </c>
      <c r="P13" s="223">
        <f t="shared" si="31"/>
        <v>0</v>
      </c>
      <c r="Q13" s="223">
        <f t="shared" si="31"/>
        <v>0</v>
      </c>
      <c r="R13" s="222">
        <f t="shared" si="31"/>
        <v>0</v>
      </c>
      <c r="S13" s="48">
        <f t="shared" si="2"/>
        <v>0</v>
      </c>
      <c r="T13" s="48">
        <f t="shared" si="3"/>
        <v>1000</v>
      </c>
      <c r="U13" s="6"/>
      <c r="V13" s="6"/>
      <c r="W13" s="6"/>
      <c r="X13" s="1"/>
    </row>
    <row r="14" spans="1:24">
      <c r="A14" s="46">
        <v>9</v>
      </c>
      <c r="B14" s="47" t="s">
        <v>172</v>
      </c>
      <c r="C14" s="223">
        <f t="shared" ref="C14:D14" si="32">C13</f>
        <v>0</v>
      </c>
      <c r="D14" s="223">
        <f t="shared" si="32"/>
        <v>0</v>
      </c>
      <c r="E14" s="223">
        <f t="shared" ref="E14:E17" si="33">ROUND(C14*0.53,0)+ROUND(I14*0.53,0)</f>
        <v>0</v>
      </c>
      <c r="F14" s="223">
        <f t="shared" si="0"/>
        <v>0</v>
      </c>
      <c r="G14" s="223">
        <f t="shared" ref="G14:H14" si="34">G13</f>
        <v>1000</v>
      </c>
      <c r="H14" s="223">
        <f t="shared" si="34"/>
        <v>0</v>
      </c>
      <c r="I14" s="223">
        <f>IF(Introduction!D24=0,0,ROUND(C14*0.1,0))</f>
        <v>0</v>
      </c>
      <c r="J14" s="48">
        <f t="shared" si="1"/>
        <v>1000</v>
      </c>
      <c r="K14" s="223">
        <f t="shared" ref="K14:M14" si="35">K13</f>
        <v>0</v>
      </c>
      <c r="L14" s="223">
        <f t="shared" si="35"/>
        <v>0</v>
      </c>
      <c r="M14" s="223">
        <f t="shared" si="35"/>
        <v>0</v>
      </c>
      <c r="N14" s="223">
        <f>IF(Introduction!D23=1, MROUND((C14+E14)/10,1), 0)</f>
        <v>0</v>
      </c>
      <c r="O14" s="223">
        <f t="shared" ref="O14:R14" si="36">O13</f>
        <v>0</v>
      </c>
      <c r="P14" s="223">
        <f t="shared" si="36"/>
        <v>0</v>
      </c>
      <c r="Q14" s="223">
        <f t="shared" si="36"/>
        <v>0</v>
      </c>
      <c r="R14" s="222">
        <f t="shared" si="36"/>
        <v>0</v>
      </c>
      <c r="S14" s="48">
        <f t="shared" si="2"/>
        <v>0</v>
      </c>
      <c r="T14" s="48">
        <f t="shared" si="3"/>
        <v>1000</v>
      </c>
      <c r="U14" s="6"/>
      <c r="V14" s="6"/>
      <c r="W14" s="6"/>
      <c r="X14" s="1"/>
    </row>
    <row r="15" spans="1:24">
      <c r="A15" s="46">
        <v>10</v>
      </c>
      <c r="B15" s="47" t="s">
        <v>173</v>
      </c>
      <c r="C15" s="223">
        <f t="shared" ref="C15:D15" si="37">C14</f>
        <v>0</v>
      </c>
      <c r="D15" s="223">
        <f t="shared" si="37"/>
        <v>0</v>
      </c>
      <c r="E15" s="223">
        <f t="shared" si="33"/>
        <v>0</v>
      </c>
      <c r="F15" s="223">
        <f t="shared" si="0"/>
        <v>0</v>
      </c>
      <c r="G15" s="223">
        <f t="shared" ref="G15:H15" si="38">G14</f>
        <v>1000</v>
      </c>
      <c r="H15" s="223">
        <f t="shared" si="38"/>
        <v>0</v>
      </c>
      <c r="I15" s="223">
        <f>IF(Introduction!D24=0,0,ROUND(C15*0.1,0))</f>
        <v>0</v>
      </c>
      <c r="J15" s="48">
        <f t="shared" si="1"/>
        <v>1000</v>
      </c>
      <c r="K15" s="223">
        <f t="shared" ref="K15:M15" si="39">K14</f>
        <v>0</v>
      </c>
      <c r="L15" s="223">
        <f t="shared" si="39"/>
        <v>0</v>
      </c>
      <c r="M15" s="223">
        <f t="shared" si="39"/>
        <v>0</v>
      </c>
      <c r="N15" s="223">
        <f>IF(Introduction!D23=1, MROUND((C15+E15)/10,1), 0)</f>
        <v>0</v>
      </c>
      <c r="O15" s="223">
        <f t="shared" ref="O15:Q15" si="40">O14</f>
        <v>0</v>
      </c>
      <c r="P15" s="223">
        <f t="shared" si="40"/>
        <v>0</v>
      </c>
      <c r="Q15" s="223">
        <f t="shared" si="40"/>
        <v>0</v>
      </c>
      <c r="R15" s="224">
        <v>0</v>
      </c>
      <c r="S15" s="48">
        <f t="shared" si="2"/>
        <v>0</v>
      </c>
      <c r="T15" s="48">
        <f t="shared" si="3"/>
        <v>1000</v>
      </c>
      <c r="U15" s="6"/>
      <c r="V15" s="6"/>
      <c r="W15" s="6"/>
      <c r="X15" s="1"/>
    </row>
    <row r="16" spans="1:24">
      <c r="A16" s="46">
        <v>11</v>
      </c>
      <c r="B16" s="47" t="s">
        <v>174</v>
      </c>
      <c r="C16" s="222">
        <f>Introduction!D38</f>
        <v>0</v>
      </c>
      <c r="D16" s="223">
        <f>D15</f>
        <v>0</v>
      </c>
      <c r="E16" s="223">
        <f t="shared" si="33"/>
        <v>0</v>
      </c>
      <c r="F16" s="223">
        <f t="shared" si="0"/>
        <v>0</v>
      </c>
      <c r="G16" s="223">
        <f t="shared" ref="G16:H16" si="41">G15</f>
        <v>1000</v>
      </c>
      <c r="H16" s="223">
        <f t="shared" si="41"/>
        <v>0</v>
      </c>
      <c r="I16" s="223">
        <f>IF(Introduction!D24=0,0,ROUND(C16*0.1,0))</f>
        <v>0</v>
      </c>
      <c r="J16" s="48">
        <f t="shared" si="1"/>
        <v>1000</v>
      </c>
      <c r="K16" s="223">
        <f t="shared" ref="K16:M16" si="42">K15</f>
        <v>0</v>
      </c>
      <c r="L16" s="223">
        <f t="shared" si="42"/>
        <v>0</v>
      </c>
      <c r="M16" s="223">
        <f t="shared" si="42"/>
        <v>0</v>
      </c>
      <c r="N16" s="223">
        <f>IF(Introduction!D23=1, MROUND((C16+E16)/10,1), 0)</f>
        <v>0</v>
      </c>
      <c r="O16" s="223">
        <f t="shared" ref="O16:Q16" si="43">O15</f>
        <v>0</v>
      </c>
      <c r="P16" s="223">
        <f t="shared" si="43"/>
        <v>0</v>
      </c>
      <c r="Q16" s="223">
        <f t="shared" si="43"/>
        <v>0</v>
      </c>
      <c r="R16" s="224">
        <v>0</v>
      </c>
      <c r="S16" s="48">
        <f t="shared" si="2"/>
        <v>0</v>
      </c>
      <c r="T16" s="48">
        <f t="shared" si="3"/>
        <v>1000</v>
      </c>
      <c r="U16" s="6"/>
      <c r="V16" s="6"/>
      <c r="W16" s="6"/>
      <c r="X16" s="1"/>
    </row>
    <row r="17" spans="1:24">
      <c r="A17" s="46">
        <v>12</v>
      </c>
      <c r="B17" s="47" t="s">
        <v>175</v>
      </c>
      <c r="C17" s="223">
        <f t="shared" ref="C17:D17" si="44">C16</f>
        <v>0</v>
      </c>
      <c r="D17" s="223">
        <f t="shared" si="44"/>
        <v>0</v>
      </c>
      <c r="E17" s="223">
        <f t="shared" si="33"/>
        <v>0</v>
      </c>
      <c r="F17" s="223">
        <f t="shared" si="0"/>
        <v>0</v>
      </c>
      <c r="G17" s="223">
        <f t="shared" ref="G17:H17" si="45">G16</f>
        <v>1000</v>
      </c>
      <c r="H17" s="223">
        <f t="shared" si="45"/>
        <v>0</v>
      </c>
      <c r="I17" s="223">
        <f>IF(Introduction!D24=0,0,ROUND(C17*0.1,0))</f>
        <v>0</v>
      </c>
      <c r="J17" s="48">
        <f t="shared" si="1"/>
        <v>1000</v>
      </c>
      <c r="K17" s="223">
        <f t="shared" ref="K17:M17" si="46">K16</f>
        <v>0</v>
      </c>
      <c r="L17" s="223">
        <f t="shared" si="46"/>
        <v>0</v>
      </c>
      <c r="M17" s="223">
        <f t="shared" si="46"/>
        <v>0</v>
      </c>
      <c r="N17" s="223">
        <f>IF(Introduction!D23=1, MROUND((C17+E17)/10,1), 0)</f>
        <v>0</v>
      </c>
      <c r="O17" s="223">
        <f t="shared" ref="O17:Q17" si="47">O16</f>
        <v>0</v>
      </c>
      <c r="P17" s="223">
        <f t="shared" si="47"/>
        <v>0</v>
      </c>
      <c r="Q17" s="223">
        <f t="shared" si="47"/>
        <v>0</v>
      </c>
      <c r="R17" s="224">
        <v>0</v>
      </c>
      <c r="S17" s="48">
        <f t="shared" si="2"/>
        <v>0</v>
      </c>
      <c r="T17" s="48">
        <f t="shared" si="3"/>
        <v>1000</v>
      </c>
      <c r="U17" s="6"/>
      <c r="V17" s="6"/>
      <c r="W17" s="6"/>
      <c r="X17" s="1"/>
    </row>
    <row r="18" spans="1:24">
      <c r="A18" s="46">
        <v>13</v>
      </c>
      <c r="B18" s="47" t="s">
        <v>176</v>
      </c>
      <c r="C18" s="223">
        <v>0</v>
      </c>
      <c r="D18" s="223">
        <v>0</v>
      </c>
      <c r="E18" s="222">
        <f>ROUND(((C7*0.5+I7*0.5)-(C6*0.46+I6*0.46)),0)*2</f>
        <v>0</v>
      </c>
      <c r="F18" s="223">
        <v>0</v>
      </c>
      <c r="G18" s="223">
        <v>0</v>
      </c>
      <c r="H18" s="223">
        <v>0</v>
      </c>
      <c r="I18" s="223">
        <v>0</v>
      </c>
      <c r="J18" s="48">
        <f t="shared" si="1"/>
        <v>0</v>
      </c>
      <c r="K18" s="223">
        <v>0</v>
      </c>
      <c r="L18" s="223">
        <v>0</v>
      </c>
      <c r="M18" s="223">
        <v>0</v>
      </c>
      <c r="N18" s="222">
        <f>IF(Introduction!D23=1,MROUND(E18/10,1), 0)</f>
        <v>0</v>
      </c>
      <c r="O18" s="223">
        <v>0</v>
      </c>
      <c r="P18" s="223"/>
      <c r="Q18" s="223">
        <v>0</v>
      </c>
      <c r="R18" s="223">
        <v>0</v>
      </c>
      <c r="S18" s="48">
        <f t="shared" si="2"/>
        <v>0</v>
      </c>
      <c r="T18" s="48">
        <f t="shared" si="3"/>
        <v>0</v>
      </c>
      <c r="U18" s="6"/>
      <c r="V18" s="6"/>
      <c r="W18" s="6"/>
      <c r="X18" s="1"/>
    </row>
    <row r="19" spans="1:24">
      <c r="A19" s="46">
        <v>14</v>
      </c>
      <c r="B19" s="47" t="s">
        <v>177</v>
      </c>
      <c r="C19" s="223">
        <v>0</v>
      </c>
      <c r="D19" s="223">
        <v>0</v>
      </c>
      <c r="E19" s="222">
        <f>ROUND(((C13*0.46+I13*0.46)-(C12*0.42+I12*0.42)),0)*0</f>
        <v>0</v>
      </c>
      <c r="F19" s="223">
        <v>0</v>
      </c>
      <c r="G19" s="223">
        <v>0</v>
      </c>
      <c r="H19" s="223">
        <v>0</v>
      </c>
      <c r="I19" s="223">
        <v>0</v>
      </c>
      <c r="J19" s="48">
        <f t="shared" si="1"/>
        <v>0</v>
      </c>
      <c r="K19" s="223">
        <v>0</v>
      </c>
      <c r="L19" s="223">
        <v>0</v>
      </c>
      <c r="M19" s="223">
        <v>0</v>
      </c>
      <c r="N19" s="222">
        <f>IF(Introduction!D23=1,MROUND(E19/10,1), 0)</f>
        <v>0</v>
      </c>
      <c r="O19" s="223">
        <v>0</v>
      </c>
      <c r="P19" s="223"/>
      <c r="Q19" s="223">
        <v>0</v>
      </c>
      <c r="R19" s="223">
        <v>0</v>
      </c>
      <c r="S19" s="48">
        <f t="shared" si="2"/>
        <v>0</v>
      </c>
      <c r="T19" s="48">
        <f t="shared" si="3"/>
        <v>0</v>
      </c>
      <c r="U19" s="6"/>
      <c r="V19" s="6"/>
      <c r="W19" s="6"/>
      <c r="X19" s="1"/>
    </row>
    <row r="20" spans="1:24">
      <c r="A20" s="46">
        <v>15</v>
      </c>
      <c r="B20" s="47" t="s">
        <v>178</v>
      </c>
      <c r="C20" s="223">
        <f>Introduction!D41</f>
        <v>0</v>
      </c>
      <c r="D20" s="223">
        <v>0</v>
      </c>
      <c r="E20" s="223">
        <v>0</v>
      </c>
      <c r="F20" s="223">
        <v>0</v>
      </c>
      <c r="G20" s="223">
        <v>0</v>
      </c>
      <c r="H20" s="223">
        <v>0</v>
      </c>
      <c r="I20" s="223">
        <v>0</v>
      </c>
      <c r="J20" s="48">
        <f t="shared" si="1"/>
        <v>0</v>
      </c>
      <c r="K20" s="223">
        <v>0</v>
      </c>
      <c r="L20" s="223">
        <v>0</v>
      </c>
      <c r="M20" s="223">
        <v>0</v>
      </c>
      <c r="N20" s="223">
        <v>0</v>
      </c>
      <c r="O20" s="223">
        <v>0</v>
      </c>
      <c r="P20" s="223"/>
      <c r="Q20" s="223">
        <v>0</v>
      </c>
      <c r="R20" s="223">
        <v>0</v>
      </c>
      <c r="S20" s="48">
        <f t="shared" si="2"/>
        <v>0</v>
      </c>
      <c r="T20" s="48">
        <f t="shared" si="3"/>
        <v>0</v>
      </c>
      <c r="U20" s="6"/>
      <c r="V20" s="6"/>
      <c r="W20" s="6"/>
      <c r="X20" s="1"/>
    </row>
    <row r="21" spans="1:24" ht="15.75" customHeight="1">
      <c r="A21" s="46">
        <v>16</v>
      </c>
      <c r="B21" s="47" t="s">
        <v>179</v>
      </c>
      <c r="C21" s="223">
        <v>0</v>
      </c>
      <c r="D21" s="223">
        <v>0</v>
      </c>
      <c r="E21" s="223">
        <v>0</v>
      </c>
      <c r="F21" s="223">
        <v>0</v>
      </c>
      <c r="G21" s="223">
        <v>0</v>
      </c>
      <c r="H21" s="222">
        <f>(1125*12)*Introduction!D25</f>
        <v>0</v>
      </c>
      <c r="I21" s="223">
        <v>0</v>
      </c>
      <c r="J21" s="48">
        <f t="shared" si="1"/>
        <v>0</v>
      </c>
      <c r="K21" s="223">
        <v>0</v>
      </c>
      <c r="L21" s="223">
        <v>0</v>
      </c>
      <c r="M21" s="223">
        <v>0</v>
      </c>
      <c r="N21" s="223">
        <v>0</v>
      </c>
      <c r="O21" s="223">
        <v>0</v>
      </c>
      <c r="P21" s="223"/>
      <c r="Q21" s="223">
        <v>0</v>
      </c>
      <c r="R21" s="223">
        <v>0</v>
      </c>
      <c r="S21" s="48">
        <f t="shared" si="2"/>
        <v>0</v>
      </c>
      <c r="T21" s="48">
        <f t="shared" si="3"/>
        <v>0</v>
      </c>
      <c r="U21" s="6"/>
      <c r="V21" s="6"/>
      <c r="W21" s="6"/>
      <c r="X21" s="1"/>
    </row>
    <row r="22" spans="1:24" ht="15.75" customHeight="1">
      <c r="A22" s="243">
        <v>17</v>
      </c>
      <c r="B22" s="244" t="s">
        <v>180</v>
      </c>
      <c r="C22" s="222">
        <v>0</v>
      </c>
      <c r="D22" s="223">
        <v>0</v>
      </c>
      <c r="E22" s="222">
        <v>0</v>
      </c>
      <c r="F22" s="222">
        <v>0</v>
      </c>
      <c r="G22" s="222">
        <v>0</v>
      </c>
      <c r="H22" s="222">
        <v>0</v>
      </c>
      <c r="I22" s="222">
        <v>0</v>
      </c>
      <c r="J22" s="48">
        <f t="shared" si="1"/>
        <v>0</v>
      </c>
      <c r="K22" s="223">
        <v>0</v>
      </c>
      <c r="L22" s="223">
        <v>0</v>
      </c>
      <c r="M22" s="223">
        <v>0</v>
      </c>
      <c r="N22" s="222">
        <f>IF(Introduction!D23=1,MROUND(C22/10,1), 0)</f>
        <v>0</v>
      </c>
      <c r="O22" s="223">
        <v>0</v>
      </c>
      <c r="P22" s="223"/>
      <c r="Q22" s="223">
        <v>0</v>
      </c>
      <c r="R22" s="222">
        <v>0</v>
      </c>
      <c r="S22" s="48">
        <f t="shared" si="2"/>
        <v>0</v>
      </c>
      <c r="T22" s="48">
        <f t="shared" si="3"/>
        <v>0</v>
      </c>
      <c r="U22" s="6"/>
      <c r="V22" s="6"/>
      <c r="W22" s="6"/>
      <c r="X22" s="1"/>
    </row>
    <row r="23" spans="1:24" ht="15.75" customHeight="1">
      <c r="A23" s="245">
        <v>18</v>
      </c>
      <c r="B23" s="246" t="s">
        <v>78</v>
      </c>
      <c r="C23" s="241">
        <f>Introduction!D42</f>
        <v>0</v>
      </c>
      <c r="D23" s="223">
        <v>0</v>
      </c>
      <c r="E23" s="223">
        <v>0</v>
      </c>
      <c r="F23" s="223">
        <v>0</v>
      </c>
      <c r="G23" s="223">
        <v>0</v>
      </c>
      <c r="H23" s="223">
        <v>0</v>
      </c>
      <c r="I23" s="223">
        <v>0</v>
      </c>
      <c r="J23" s="48">
        <f t="shared" si="1"/>
        <v>0</v>
      </c>
      <c r="K23" s="223">
        <v>0</v>
      </c>
      <c r="L23" s="223">
        <v>0</v>
      </c>
      <c r="M23" s="223">
        <v>0</v>
      </c>
      <c r="N23" s="223">
        <v>0</v>
      </c>
      <c r="O23" s="223">
        <v>0</v>
      </c>
      <c r="P23" s="223"/>
      <c r="Q23" s="223">
        <v>0</v>
      </c>
      <c r="R23" s="223">
        <v>0</v>
      </c>
      <c r="S23" s="48">
        <f t="shared" si="2"/>
        <v>0</v>
      </c>
      <c r="T23" s="48">
        <f t="shared" si="3"/>
        <v>0</v>
      </c>
      <c r="U23" s="6"/>
      <c r="V23" s="6"/>
      <c r="W23" s="6"/>
      <c r="X23" s="1"/>
    </row>
    <row r="24" spans="1:24" ht="15.75" customHeight="1">
      <c r="A24" s="245">
        <v>19</v>
      </c>
      <c r="B24" s="246" t="s">
        <v>78</v>
      </c>
      <c r="C24" s="242">
        <v>0</v>
      </c>
      <c r="D24" s="222">
        <v>0</v>
      </c>
      <c r="E24" s="222">
        <v>0</v>
      </c>
      <c r="F24" s="222">
        <v>0</v>
      </c>
      <c r="G24" s="222">
        <v>0</v>
      </c>
      <c r="H24" s="222">
        <v>0</v>
      </c>
      <c r="I24" s="222">
        <v>0</v>
      </c>
      <c r="J24" s="48">
        <f t="shared" si="1"/>
        <v>0</v>
      </c>
      <c r="K24" s="223">
        <v>0</v>
      </c>
      <c r="L24" s="223">
        <v>0</v>
      </c>
      <c r="M24" s="223">
        <v>0</v>
      </c>
      <c r="N24" s="223">
        <v>0</v>
      </c>
      <c r="O24" s="223">
        <v>0</v>
      </c>
      <c r="P24" s="223"/>
      <c r="Q24" s="223">
        <v>0</v>
      </c>
      <c r="R24" s="223">
        <v>0</v>
      </c>
      <c r="S24" s="48">
        <f t="shared" si="2"/>
        <v>0</v>
      </c>
      <c r="T24" s="48">
        <f t="shared" si="3"/>
        <v>0</v>
      </c>
      <c r="U24" s="6"/>
      <c r="V24" s="6"/>
      <c r="W24" s="6"/>
      <c r="X24" s="1"/>
    </row>
    <row r="25" spans="1:24" ht="15.75" customHeight="1">
      <c r="A25" s="341" t="s">
        <v>181</v>
      </c>
      <c r="B25" s="342"/>
      <c r="C25" s="49">
        <f t="shared" ref="C25:T25" si="48">SUM(C6:C24)</f>
        <v>0</v>
      </c>
      <c r="D25" s="47">
        <f t="shared" si="48"/>
        <v>0</v>
      </c>
      <c r="E25" s="49">
        <f t="shared" si="48"/>
        <v>0</v>
      </c>
      <c r="F25" s="49">
        <f t="shared" si="48"/>
        <v>0</v>
      </c>
      <c r="G25" s="49">
        <f t="shared" si="48"/>
        <v>12000</v>
      </c>
      <c r="H25" s="49">
        <f t="shared" si="48"/>
        <v>0</v>
      </c>
      <c r="I25" s="47">
        <f t="shared" si="48"/>
        <v>0</v>
      </c>
      <c r="J25" s="49">
        <f t="shared" si="48"/>
        <v>12000</v>
      </c>
      <c r="K25" s="49">
        <f t="shared" si="48"/>
        <v>0</v>
      </c>
      <c r="L25" s="49">
        <f t="shared" si="48"/>
        <v>0</v>
      </c>
      <c r="M25" s="50">
        <f t="shared" si="48"/>
        <v>0</v>
      </c>
      <c r="N25" s="219">
        <f t="shared" si="48"/>
        <v>0</v>
      </c>
      <c r="O25" s="47">
        <f t="shared" si="48"/>
        <v>0</v>
      </c>
      <c r="P25" s="47">
        <f t="shared" si="48"/>
        <v>0</v>
      </c>
      <c r="Q25" s="49">
        <f t="shared" si="48"/>
        <v>0</v>
      </c>
      <c r="R25" s="49">
        <f t="shared" si="48"/>
        <v>0</v>
      </c>
      <c r="S25" s="49">
        <f t="shared" si="48"/>
        <v>0</v>
      </c>
      <c r="T25" s="49">
        <f t="shared" si="48"/>
        <v>12000</v>
      </c>
      <c r="U25" s="51"/>
      <c r="V25" s="51"/>
      <c r="W25" s="51"/>
      <c r="X25" s="52"/>
    </row>
    <row r="26" spans="1:24" ht="15.75" customHeight="1">
      <c r="A26" s="1"/>
      <c r="B26" s="1"/>
      <c r="C26" s="1"/>
      <c r="D26" s="1"/>
      <c r="E26" s="1"/>
      <c r="F26" s="1"/>
      <c r="G26" s="1"/>
      <c r="H26" s="1"/>
      <c r="I26" s="1"/>
      <c r="J26" s="1"/>
      <c r="K26" s="1"/>
      <c r="L26" s="1"/>
      <c r="M26" s="1"/>
      <c r="N26" s="1"/>
      <c r="O26" s="1"/>
      <c r="P26" s="1"/>
      <c r="Q26" s="1"/>
      <c r="R26" s="1"/>
      <c r="S26" s="1"/>
      <c r="T26" s="1"/>
      <c r="U26" s="6"/>
      <c r="V26" s="6"/>
      <c r="W26" s="6"/>
      <c r="X26" s="1"/>
    </row>
    <row r="27" spans="1:24" ht="15.75" customHeight="1">
      <c r="A27" s="1"/>
      <c r="B27" s="6"/>
      <c r="C27" s="6"/>
      <c r="D27" s="6"/>
      <c r="E27" s="1"/>
      <c r="F27" s="1"/>
      <c r="G27" s="1"/>
      <c r="H27" s="1"/>
      <c r="I27" s="1"/>
      <c r="J27" s="1"/>
      <c r="K27" s="1"/>
      <c r="L27" s="1"/>
      <c r="M27" s="1"/>
      <c r="N27" s="1"/>
      <c r="O27" s="6"/>
      <c r="P27" s="6"/>
      <c r="Q27" s="6"/>
      <c r="R27" s="6"/>
      <c r="S27" s="6"/>
      <c r="T27" s="6"/>
      <c r="U27" s="6"/>
      <c r="V27" s="6"/>
      <c r="W27" s="6"/>
      <c r="X27" s="1"/>
    </row>
    <row r="28" spans="1:24" ht="15.75" customHeight="1">
      <c r="A28" s="53"/>
      <c r="B28" s="1"/>
      <c r="C28" s="1"/>
      <c r="D28" s="1"/>
      <c r="E28" s="1"/>
      <c r="F28" s="1"/>
      <c r="G28" s="1"/>
      <c r="H28" s="1"/>
      <c r="I28" s="1"/>
      <c r="J28" s="1"/>
      <c r="K28" s="1"/>
      <c r="L28" s="1"/>
      <c r="M28" s="1"/>
      <c r="N28" s="1"/>
      <c r="O28" s="1"/>
      <c r="P28" s="1"/>
      <c r="Q28" s="1"/>
      <c r="R28" s="1"/>
      <c r="S28" s="1"/>
      <c r="T28" s="1"/>
      <c r="U28" s="6"/>
      <c r="V28" s="6"/>
      <c r="W28" s="6"/>
      <c r="X28" s="1"/>
    </row>
    <row r="29" spans="1:24" ht="15.75" customHeight="1">
      <c r="B29" s="337" t="s">
        <v>182</v>
      </c>
      <c r="C29" s="304"/>
      <c r="D29" s="305"/>
      <c r="O29" s="337" t="s">
        <v>183</v>
      </c>
      <c r="P29" s="304"/>
      <c r="Q29" s="304"/>
      <c r="R29" s="304"/>
      <c r="S29" s="304"/>
      <c r="T29" s="305"/>
    </row>
    <row r="30" spans="1:24" ht="15.75" customHeight="1">
      <c r="A30" s="54" t="s">
        <v>184</v>
      </c>
      <c r="B30" s="6"/>
      <c r="C30" s="6"/>
      <c r="D30" s="6"/>
      <c r="E30" s="6"/>
      <c r="F30" s="6"/>
      <c r="G30" s="6"/>
      <c r="H30" s="6"/>
      <c r="I30" s="6"/>
      <c r="J30" s="6"/>
      <c r="K30" s="6"/>
      <c r="L30" s="6"/>
      <c r="M30" s="6"/>
      <c r="N30" s="6"/>
      <c r="O30" s="6"/>
      <c r="P30" s="6"/>
      <c r="Q30" s="6"/>
      <c r="R30" s="6"/>
      <c r="S30" s="6"/>
      <c r="T30" s="6"/>
      <c r="U30" s="6"/>
      <c r="V30" s="6"/>
      <c r="W30" s="6"/>
      <c r="X30" s="6"/>
    </row>
    <row r="31" spans="1:24" ht="15.75" customHeight="1">
      <c r="B31" s="6"/>
      <c r="C31" s="6"/>
      <c r="D31" s="6"/>
      <c r="E31" s="6"/>
      <c r="F31" s="6"/>
      <c r="G31" s="6"/>
      <c r="H31" s="6"/>
      <c r="I31" s="6"/>
      <c r="J31" s="6"/>
      <c r="K31" s="6"/>
      <c r="L31" s="6"/>
      <c r="M31" s="6"/>
      <c r="N31" s="6"/>
      <c r="O31" s="6"/>
      <c r="P31" s="6"/>
      <c r="Q31" s="6"/>
      <c r="R31" s="6"/>
      <c r="S31" s="6"/>
      <c r="T31" s="6"/>
      <c r="U31" s="6"/>
      <c r="V31" s="6"/>
      <c r="W31" s="6"/>
      <c r="X31" s="6"/>
    </row>
    <row r="32" spans="1:24" ht="15" customHeight="1">
      <c r="A32" s="6"/>
      <c r="B32" s="6"/>
      <c r="C32" s="6"/>
      <c r="D32" s="6"/>
      <c r="E32" s="6"/>
      <c r="F32" s="6"/>
      <c r="G32" s="6"/>
      <c r="H32" s="6"/>
      <c r="I32" s="6"/>
      <c r="J32" s="6"/>
      <c r="K32" s="6"/>
      <c r="L32" s="6"/>
      <c r="M32" s="6"/>
      <c r="N32" s="6"/>
      <c r="O32" s="6"/>
      <c r="P32" s="6"/>
      <c r="Q32" s="6"/>
      <c r="R32" s="6"/>
      <c r="S32" s="6"/>
      <c r="T32" s="6"/>
      <c r="U32" s="6"/>
      <c r="V32" s="6"/>
      <c r="W32" s="6"/>
      <c r="X32" s="6"/>
    </row>
    <row r="33" spans="1:24" ht="15.75" customHeight="1">
      <c r="A33" s="6"/>
      <c r="B33" s="6"/>
      <c r="C33" s="6"/>
      <c r="D33" s="6"/>
      <c r="E33" s="6"/>
      <c r="F33" s="6"/>
      <c r="G33" s="6"/>
      <c r="H33" s="6"/>
      <c r="I33" s="6"/>
      <c r="J33" s="6"/>
      <c r="K33" s="6"/>
      <c r="L33" s="6"/>
      <c r="M33" s="6"/>
      <c r="N33" s="6"/>
      <c r="O33" s="6"/>
      <c r="P33" s="6"/>
      <c r="Q33" s="6"/>
      <c r="R33" s="6"/>
      <c r="S33" s="6"/>
      <c r="T33" s="6"/>
      <c r="U33" s="6"/>
      <c r="V33" s="6"/>
      <c r="W33" s="6"/>
      <c r="X33" s="6"/>
    </row>
    <row r="34" spans="1:24" ht="15.75" customHeight="1">
      <c r="A34" s="6"/>
      <c r="B34" s="6"/>
      <c r="C34" s="6"/>
      <c r="D34" s="6"/>
      <c r="E34" s="6"/>
      <c r="F34" s="6"/>
      <c r="G34" s="6"/>
      <c r="H34" s="6"/>
      <c r="I34" s="6"/>
      <c r="J34" s="6"/>
      <c r="K34" s="6"/>
      <c r="L34" s="6"/>
      <c r="M34" s="6"/>
      <c r="N34" s="6"/>
      <c r="O34" s="6"/>
      <c r="P34" s="6"/>
      <c r="Q34" s="6"/>
      <c r="R34" s="6"/>
      <c r="S34" s="6"/>
      <c r="T34" s="6"/>
      <c r="U34" s="6"/>
      <c r="V34" s="6"/>
      <c r="W34" s="6"/>
      <c r="X34" s="6"/>
    </row>
    <row r="35" spans="1:24" ht="15.75" customHeight="1">
      <c r="A35" s="6"/>
      <c r="B35" s="6"/>
      <c r="C35" s="6"/>
      <c r="D35" s="6"/>
      <c r="E35" s="6"/>
      <c r="F35" s="6"/>
      <c r="G35" s="6"/>
      <c r="H35" s="6"/>
      <c r="I35" s="6"/>
      <c r="J35" s="6"/>
      <c r="K35" s="6"/>
      <c r="L35" s="6"/>
      <c r="M35" s="6"/>
      <c r="N35" s="6"/>
      <c r="O35" s="6"/>
      <c r="P35" s="6"/>
      <c r="Q35" s="6"/>
      <c r="R35" s="6"/>
      <c r="S35" s="6"/>
      <c r="T35" s="6"/>
      <c r="U35" s="6"/>
      <c r="V35" s="6"/>
      <c r="W35" s="6"/>
      <c r="X35" s="6"/>
    </row>
    <row r="36" spans="1:24" ht="15.75" customHeight="1">
      <c r="A36" s="6"/>
      <c r="B36" s="6"/>
      <c r="C36" s="6"/>
      <c r="D36" s="6"/>
      <c r="E36" s="6"/>
      <c r="F36" s="6"/>
      <c r="G36" s="6"/>
      <c r="H36" s="6"/>
      <c r="I36" s="6"/>
      <c r="J36" s="6"/>
      <c r="K36" s="6"/>
      <c r="L36" s="6"/>
      <c r="M36" s="6"/>
      <c r="N36" s="6"/>
      <c r="O36" s="6"/>
      <c r="P36" s="6"/>
      <c r="Q36" s="6"/>
      <c r="R36" s="6"/>
      <c r="S36" s="6"/>
      <c r="T36" s="6"/>
      <c r="U36" s="6"/>
      <c r="V36" s="6"/>
      <c r="W36" s="6"/>
      <c r="X36" s="6"/>
    </row>
    <row r="37" spans="1:24" ht="15.75" customHeight="1">
      <c r="A37" s="6"/>
      <c r="B37" s="6"/>
      <c r="C37" s="6"/>
      <c r="D37" s="6"/>
      <c r="E37" s="6"/>
      <c r="F37" s="6"/>
      <c r="G37" s="6"/>
      <c r="H37" s="6"/>
      <c r="I37" s="6"/>
      <c r="J37" s="6"/>
      <c r="K37" s="6"/>
      <c r="L37" s="6"/>
      <c r="M37" s="6"/>
      <c r="N37" s="6"/>
      <c r="O37" s="6"/>
      <c r="P37" s="6"/>
      <c r="Q37" s="6"/>
      <c r="R37" s="6"/>
      <c r="S37" s="6"/>
      <c r="T37" s="6"/>
      <c r="U37" s="6"/>
      <c r="V37" s="6"/>
      <c r="W37" s="6"/>
      <c r="X37" s="6"/>
    </row>
    <row r="38" spans="1:24" ht="15.75" customHeight="1">
      <c r="A38" s="6"/>
      <c r="B38" s="6"/>
      <c r="C38" s="6"/>
      <c r="D38" s="6"/>
      <c r="E38" s="6"/>
      <c r="F38" s="6"/>
      <c r="G38" s="6"/>
      <c r="H38" s="6"/>
      <c r="I38" s="6"/>
      <c r="J38" s="6"/>
      <c r="K38" s="6"/>
      <c r="L38" s="6"/>
      <c r="M38" s="6"/>
      <c r="N38" s="6"/>
      <c r="O38" s="6"/>
      <c r="P38" s="6"/>
      <c r="Q38" s="6"/>
      <c r="R38" s="6"/>
      <c r="S38" s="6"/>
      <c r="T38" s="6"/>
      <c r="U38" s="6"/>
      <c r="V38" s="6"/>
      <c r="W38" s="6"/>
      <c r="X38" s="6"/>
    </row>
    <row r="39" spans="1:24" ht="15.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15.75" customHeight="1">
      <c r="A40" s="6"/>
      <c r="B40" s="6"/>
      <c r="C40" s="6"/>
      <c r="D40" s="6"/>
      <c r="E40" s="6"/>
      <c r="F40" s="6"/>
      <c r="G40" s="6"/>
      <c r="H40" s="6"/>
      <c r="I40" s="6"/>
      <c r="J40" s="6"/>
      <c r="K40" s="6"/>
      <c r="L40" s="6"/>
      <c r="M40" s="6"/>
      <c r="N40" s="6"/>
      <c r="O40" s="6"/>
      <c r="P40" s="6"/>
      <c r="Q40" s="6"/>
      <c r="R40" s="6"/>
      <c r="S40" s="6"/>
      <c r="T40" s="6"/>
      <c r="U40" s="6"/>
      <c r="V40" s="6"/>
      <c r="W40" s="6"/>
      <c r="X40" s="6"/>
    </row>
    <row r="41" spans="1:24" ht="15.75" customHeight="1">
      <c r="A41" s="6"/>
      <c r="B41" s="6"/>
      <c r="C41" s="6"/>
      <c r="D41" s="6"/>
      <c r="E41" s="6"/>
      <c r="F41" s="6"/>
      <c r="G41" s="6"/>
      <c r="H41" s="6"/>
      <c r="I41" s="6"/>
      <c r="J41" s="6"/>
      <c r="K41" s="6"/>
      <c r="L41" s="6"/>
      <c r="M41" s="6"/>
      <c r="N41" s="6"/>
      <c r="O41" s="6"/>
      <c r="P41" s="6"/>
      <c r="Q41" s="6"/>
      <c r="R41" s="6"/>
      <c r="S41" s="6"/>
      <c r="T41" s="6"/>
      <c r="U41" s="6"/>
      <c r="V41" s="6"/>
      <c r="W41" s="6"/>
      <c r="X41" s="6"/>
    </row>
    <row r="42" spans="1:24" ht="15.75" customHeight="1">
      <c r="A42" s="6"/>
      <c r="B42" s="6"/>
      <c r="C42" s="6"/>
      <c r="D42" s="6"/>
      <c r="E42" s="6"/>
      <c r="F42" s="6"/>
      <c r="G42" s="6"/>
      <c r="H42" s="6"/>
      <c r="I42" s="6"/>
      <c r="J42" s="6"/>
      <c r="K42" s="6"/>
      <c r="L42" s="6"/>
      <c r="M42" s="6"/>
      <c r="N42" s="6"/>
      <c r="O42" s="6"/>
      <c r="P42" s="6"/>
      <c r="Q42" s="6"/>
      <c r="R42" s="6"/>
      <c r="S42" s="6"/>
      <c r="T42" s="6"/>
      <c r="U42" s="6"/>
      <c r="V42" s="6"/>
      <c r="W42" s="6"/>
      <c r="X42" s="6"/>
    </row>
    <row r="43" spans="1:24" ht="15.75" customHeight="1">
      <c r="A43" s="6"/>
      <c r="B43" s="6"/>
      <c r="C43" s="6"/>
      <c r="D43" s="6"/>
      <c r="E43" s="6"/>
      <c r="F43" s="6"/>
      <c r="G43" s="6"/>
      <c r="H43" s="6"/>
      <c r="I43" s="6"/>
      <c r="J43" s="6"/>
      <c r="K43" s="6"/>
      <c r="L43" s="6"/>
      <c r="M43" s="6"/>
      <c r="N43" s="6"/>
      <c r="O43" s="6"/>
      <c r="P43" s="6"/>
      <c r="Q43" s="6"/>
      <c r="R43" s="6"/>
      <c r="S43" s="6"/>
      <c r="T43" s="6"/>
      <c r="U43" s="6"/>
      <c r="V43" s="6"/>
      <c r="W43" s="6"/>
      <c r="X43" s="6"/>
    </row>
    <row r="44" spans="1:24" ht="15.75" customHeight="1">
      <c r="A44" s="6"/>
      <c r="B44" s="6"/>
      <c r="C44" s="6"/>
      <c r="D44" s="6"/>
      <c r="E44" s="6"/>
      <c r="F44" s="6"/>
      <c r="G44" s="6"/>
      <c r="H44" s="6"/>
      <c r="I44" s="6"/>
      <c r="J44" s="6"/>
      <c r="K44" s="6"/>
      <c r="L44" s="6"/>
      <c r="M44" s="6"/>
      <c r="N44" s="6"/>
      <c r="O44" s="6"/>
      <c r="P44" s="6"/>
      <c r="Q44" s="6"/>
      <c r="R44" s="6"/>
      <c r="S44" s="6"/>
      <c r="T44" s="6"/>
      <c r="U44" s="6"/>
      <c r="V44" s="6"/>
      <c r="W44" s="6"/>
      <c r="X44" s="6"/>
    </row>
    <row r="45" spans="1:24" ht="15.75" customHeight="1">
      <c r="A45" s="6"/>
      <c r="B45" s="6"/>
      <c r="C45" s="6"/>
      <c r="D45" s="6"/>
      <c r="E45" s="6"/>
      <c r="F45" s="6"/>
      <c r="G45" s="6"/>
      <c r="H45" s="6"/>
      <c r="I45" s="6"/>
      <c r="J45" s="6"/>
      <c r="K45" s="6"/>
      <c r="L45" s="6"/>
      <c r="M45" s="6"/>
      <c r="N45" s="6"/>
      <c r="O45" s="6"/>
      <c r="P45" s="6"/>
      <c r="Q45" s="6"/>
      <c r="R45" s="6"/>
      <c r="S45" s="6"/>
      <c r="T45" s="6"/>
      <c r="U45" s="6"/>
      <c r="V45" s="6"/>
      <c r="W45" s="6"/>
      <c r="X45" s="6"/>
    </row>
    <row r="46" spans="1:24" ht="15.75" customHeight="1">
      <c r="A46" s="6"/>
      <c r="B46" s="6"/>
      <c r="C46" s="6"/>
      <c r="D46" s="6"/>
      <c r="E46" s="6"/>
      <c r="F46" s="6"/>
      <c r="G46" s="6"/>
      <c r="H46" s="6"/>
      <c r="I46" s="6"/>
      <c r="J46" s="6"/>
      <c r="K46" s="6"/>
      <c r="L46" s="6"/>
      <c r="M46" s="6"/>
      <c r="N46" s="6"/>
      <c r="O46" s="6"/>
      <c r="P46" s="6"/>
      <c r="Q46" s="6"/>
      <c r="R46" s="6"/>
      <c r="S46" s="6"/>
      <c r="T46" s="6"/>
      <c r="U46" s="6"/>
      <c r="V46" s="6"/>
      <c r="W46" s="6"/>
      <c r="X46" s="6"/>
    </row>
    <row r="47" spans="1:24" ht="15.75" customHeight="1">
      <c r="A47" s="6"/>
      <c r="B47" s="6"/>
      <c r="C47" s="6"/>
      <c r="D47" s="6"/>
      <c r="E47" s="6"/>
      <c r="F47" s="6"/>
      <c r="G47" s="6"/>
      <c r="H47" s="6"/>
      <c r="I47" s="6"/>
      <c r="J47" s="6"/>
      <c r="K47" s="6"/>
      <c r="L47" s="6"/>
      <c r="M47" s="6"/>
      <c r="N47" s="6"/>
      <c r="O47" s="6"/>
      <c r="P47" s="6"/>
      <c r="Q47" s="6"/>
      <c r="R47" s="6"/>
      <c r="S47" s="6"/>
      <c r="T47" s="6"/>
      <c r="U47" s="6"/>
      <c r="V47" s="6"/>
      <c r="W47" s="6"/>
      <c r="X47" s="6"/>
    </row>
    <row r="48" spans="1:24" ht="15.75" customHeight="1">
      <c r="A48" s="6"/>
      <c r="B48" s="6"/>
      <c r="C48" s="6"/>
      <c r="D48" s="6"/>
      <c r="E48" s="6"/>
      <c r="F48" s="6"/>
      <c r="G48" s="6"/>
      <c r="H48" s="6"/>
      <c r="I48" s="6"/>
      <c r="J48" s="6"/>
      <c r="K48" s="6"/>
      <c r="L48" s="6"/>
      <c r="M48" s="6"/>
      <c r="N48" s="6"/>
      <c r="O48" s="6"/>
      <c r="P48" s="6"/>
      <c r="Q48" s="6"/>
      <c r="R48" s="6"/>
      <c r="S48" s="6"/>
      <c r="T48" s="6"/>
      <c r="U48" s="6"/>
      <c r="V48" s="6"/>
      <c r="W48" s="6"/>
      <c r="X48" s="6"/>
    </row>
    <row r="49" spans="1:24" ht="15.75" customHeight="1">
      <c r="A49" s="6"/>
      <c r="B49" s="6"/>
      <c r="C49" s="6"/>
      <c r="D49" s="6"/>
      <c r="E49" s="6"/>
      <c r="F49" s="6"/>
      <c r="G49" s="6"/>
      <c r="H49" s="6"/>
      <c r="I49" s="6"/>
      <c r="J49" s="6"/>
      <c r="K49" s="6"/>
      <c r="L49" s="6"/>
      <c r="M49" s="6"/>
      <c r="N49" s="6"/>
      <c r="O49" s="6"/>
      <c r="P49" s="6"/>
      <c r="Q49" s="6"/>
      <c r="R49" s="6"/>
      <c r="S49" s="6"/>
      <c r="T49" s="6"/>
      <c r="U49" s="6"/>
      <c r="V49" s="6"/>
      <c r="W49" s="6"/>
      <c r="X49" s="6"/>
    </row>
    <row r="50" spans="1:24" ht="15.75" customHeight="1">
      <c r="A50" s="6"/>
      <c r="B50" s="6"/>
      <c r="C50" s="6"/>
      <c r="D50" s="6"/>
      <c r="E50" s="6"/>
      <c r="F50" s="6"/>
      <c r="G50" s="6"/>
      <c r="H50" s="6"/>
      <c r="I50" s="6"/>
      <c r="J50" s="6"/>
      <c r="K50" s="6"/>
      <c r="L50" s="6"/>
      <c r="M50" s="6"/>
      <c r="N50" s="6"/>
      <c r="O50" s="6"/>
      <c r="P50" s="6"/>
      <c r="Q50" s="6"/>
      <c r="R50" s="6"/>
      <c r="S50" s="6"/>
      <c r="T50" s="6"/>
      <c r="U50" s="6"/>
      <c r="V50" s="6"/>
      <c r="W50" s="6"/>
      <c r="X50" s="6"/>
    </row>
    <row r="51" spans="1:24" ht="15.75" customHeight="1">
      <c r="A51" s="6"/>
      <c r="B51" s="6"/>
      <c r="C51" s="6"/>
      <c r="D51" s="6"/>
      <c r="E51" s="6"/>
      <c r="F51" s="6"/>
      <c r="G51" s="6"/>
      <c r="H51" s="6"/>
      <c r="I51" s="6"/>
      <c r="J51" s="6"/>
      <c r="K51" s="6"/>
      <c r="L51" s="6"/>
      <c r="M51" s="6"/>
      <c r="N51" s="6"/>
      <c r="O51" s="6"/>
      <c r="P51" s="6"/>
      <c r="Q51" s="6"/>
      <c r="R51" s="6"/>
      <c r="S51" s="6"/>
      <c r="T51" s="6"/>
      <c r="U51" s="6"/>
      <c r="V51" s="6"/>
      <c r="W51" s="6"/>
      <c r="X51" s="6"/>
    </row>
    <row r="52" spans="1:24" ht="15.75" customHeight="1">
      <c r="A52" s="6"/>
      <c r="B52" s="6"/>
      <c r="C52" s="6"/>
      <c r="D52" s="6"/>
      <c r="E52" s="6"/>
      <c r="F52" s="6"/>
      <c r="G52" s="6"/>
      <c r="H52" s="6"/>
      <c r="I52" s="6"/>
      <c r="J52" s="6"/>
      <c r="K52" s="6"/>
      <c r="L52" s="6"/>
      <c r="M52" s="6"/>
      <c r="N52" s="6"/>
      <c r="O52" s="6"/>
      <c r="P52" s="6"/>
      <c r="Q52" s="6"/>
      <c r="R52" s="6"/>
      <c r="S52" s="6"/>
      <c r="T52" s="6"/>
      <c r="U52" s="6"/>
      <c r="V52" s="6"/>
      <c r="W52" s="6"/>
      <c r="X52" s="6"/>
    </row>
    <row r="53" spans="1:24" ht="15.75" customHeight="1">
      <c r="A53" s="6"/>
      <c r="B53" s="6"/>
      <c r="C53" s="6"/>
      <c r="D53" s="6"/>
      <c r="E53" s="6"/>
      <c r="F53" s="6"/>
      <c r="G53" s="6"/>
      <c r="H53" s="6"/>
      <c r="I53" s="6"/>
      <c r="J53" s="6"/>
      <c r="K53" s="6"/>
      <c r="L53" s="6"/>
      <c r="M53" s="6"/>
      <c r="N53" s="6"/>
      <c r="O53" s="6"/>
      <c r="P53" s="6"/>
      <c r="Q53" s="6"/>
      <c r="R53" s="6"/>
      <c r="S53" s="6"/>
      <c r="T53" s="6"/>
      <c r="U53" s="6"/>
      <c r="V53" s="6"/>
      <c r="W53" s="6"/>
      <c r="X53" s="6"/>
    </row>
    <row r="54" spans="1:24" ht="15.75" customHeight="1">
      <c r="A54" s="6"/>
      <c r="B54" s="6"/>
      <c r="C54" s="6"/>
      <c r="D54" s="6"/>
      <c r="E54" s="6"/>
      <c r="F54" s="6"/>
      <c r="G54" s="6"/>
      <c r="H54" s="6"/>
      <c r="I54" s="6"/>
      <c r="J54" s="6"/>
      <c r="K54" s="6"/>
      <c r="L54" s="6"/>
      <c r="M54" s="6"/>
      <c r="N54" s="6"/>
      <c r="O54" s="6"/>
      <c r="P54" s="6"/>
      <c r="Q54" s="6"/>
      <c r="R54" s="6"/>
      <c r="S54" s="6"/>
      <c r="T54" s="6"/>
      <c r="U54" s="6"/>
      <c r="V54" s="6"/>
      <c r="W54" s="6"/>
      <c r="X54" s="6"/>
    </row>
    <row r="55" spans="1:24" ht="15.75" customHeight="1">
      <c r="A55" s="6"/>
      <c r="B55" s="6"/>
      <c r="C55" s="6"/>
      <c r="D55" s="6"/>
      <c r="E55" s="6"/>
      <c r="F55" s="6"/>
      <c r="G55" s="6"/>
      <c r="H55" s="6"/>
      <c r="I55" s="6"/>
      <c r="J55" s="6"/>
      <c r="K55" s="6"/>
      <c r="L55" s="6"/>
      <c r="M55" s="6"/>
      <c r="N55" s="6"/>
      <c r="O55" s="6"/>
      <c r="P55" s="6"/>
      <c r="Q55" s="6"/>
      <c r="R55" s="6"/>
      <c r="S55" s="6"/>
      <c r="T55" s="6"/>
      <c r="U55" s="6"/>
      <c r="V55" s="6"/>
      <c r="W55" s="6"/>
      <c r="X55" s="6"/>
    </row>
    <row r="56" spans="1:24" ht="15.75" customHeight="1">
      <c r="A56" s="6"/>
      <c r="B56" s="6"/>
      <c r="C56" s="6"/>
      <c r="D56" s="6"/>
      <c r="E56" s="6"/>
      <c r="F56" s="6"/>
      <c r="G56" s="6"/>
      <c r="H56" s="6"/>
      <c r="I56" s="6"/>
      <c r="J56" s="6"/>
      <c r="K56" s="6"/>
      <c r="L56" s="6"/>
      <c r="M56" s="6"/>
      <c r="N56" s="6"/>
      <c r="O56" s="6"/>
      <c r="P56" s="6"/>
      <c r="Q56" s="6"/>
      <c r="R56" s="6"/>
      <c r="S56" s="6"/>
      <c r="T56" s="6"/>
      <c r="U56" s="6"/>
      <c r="V56" s="6"/>
      <c r="W56" s="6"/>
      <c r="X56" s="6"/>
    </row>
    <row r="57" spans="1:24" ht="15.75" customHeight="1">
      <c r="A57" s="6"/>
      <c r="B57" s="6"/>
      <c r="C57" s="6"/>
      <c r="D57" s="6"/>
      <c r="E57" s="6"/>
      <c r="F57" s="6"/>
      <c r="G57" s="6"/>
      <c r="H57" s="6"/>
      <c r="I57" s="6"/>
      <c r="J57" s="6"/>
      <c r="K57" s="6"/>
      <c r="L57" s="6"/>
      <c r="M57" s="6"/>
      <c r="N57" s="6"/>
      <c r="O57" s="6"/>
      <c r="P57" s="6"/>
      <c r="Q57" s="6"/>
      <c r="R57" s="6"/>
      <c r="S57" s="6"/>
      <c r="T57" s="6"/>
      <c r="U57" s="6"/>
      <c r="V57" s="6"/>
      <c r="W57" s="6"/>
      <c r="X57" s="6"/>
    </row>
    <row r="58" spans="1:24" ht="15.75" customHeight="1">
      <c r="A58" s="6"/>
      <c r="B58" s="6"/>
      <c r="C58" s="6"/>
      <c r="D58" s="6"/>
      <c r="E58" s="6"/>
      <c r="F58" s="6"/>
      <c r="G58" s="6"/>
      <c r="H58" s="6"/>
      <c r="I58" s="6"/>
      <c r="J58" s="6"/>
      <c r="K58" s="6"/>
      <c r="L58" s="6"/>
      <c r="M58" s="6"/>
      <c r="N58" s="6"/>
      <c r="O58" s="6"/>
      <c r="P58" s="6"/>
      <c r="Q58" s="6"/>
      <c r="R58" s="6"/>
      <c r="S58" s="6"/>
      <c r="T58" s="6"/>
      <c r="U58" s="6"/>
      <c r="V58" s="6"/>
      <c r="W58" s="6"/>
      <c r="X58" s="6"/>
    </row>
    <row r="59" spans="1:24" ht="15.75" customHeight="1">
      <c r="A59" s="6"/>
      <c r="B59" s="6"/>
      <c r="C59" s="6"/>
      <c r="D59" s="6"/>
      <c r="E59" s="6"/>
      <c r="F59" s="6"/>
      <c r="G59" s="6"/>
      <c r="H59" s="6"/>
      <c r="I59" s="6"/>
      <c r="J59" s="6"/>
      <c r="K59" s="6"/>
      <c r="L59" s="6"/>
      <c r="M59" s="6"/>
      <c r="N59" s="6"/>
      <c r="O59" s="6"/>
      <c r="P59" s="6"/>
      <c r="Q59" s="6"/>
      <c r="R59" s="6"/>
      <c r="S59" s="6"/>
      <c r="T59" s="6"/>
      <c r="U59" s="6"/>
      <c r="V59" s="6"/>
      <c r="W59" s="6"/>
      <c r="X59" s="6"/>
    </row>
    <row r="60" spans="1:24" ht="15.75" customHeight="1">
      <c r="A60" s="6"/>
      <c r="B60" s="6"/>
      <c r="C60" s="6"/>
      <c r="D60" s="6"/>
      <c r="E60" s="6"/>
      <c r="F60" s="6"/>
      <c r="G60" s="6"/>
      <c r="H60" s="6"/>
      <c r="I60" s="6"/>
      <c r="J60" s="6"/>
      <c r="K60" s="6"/>
      <c r="L60" s="6"/>
      <c r="M60" s="6"/>
      <c r="N60" s="6"/>
      <c r="O60" s="6"/>
      <c r="P60" s="6"/>
      <c r="Q60" s="6"/>
      <c r="R60" s="6"/>
      <c r="S60" s="6"/>
      <c r="T60" s="6"/>
      <c r="U60" s="6"/>
      <c r="V60" s="6"/>
      <c r="W60" s="6"/>
      <c r="X60" s="6"/>
    </row>
    <row r="61" spans="1:24" ht="15.75" customHeight="1">
      <c r="A61" s="6"/>
      <c r="B61" s="6"/>
      <c r="C61" s="6"/>
      <c r="D61" s="6"/>
      <c r="E61" s="6"/>
      <c r="F61" s="6"/>
      <c r="G61" s="6"/>
      <c r="H61" s="6"/>
      <c r="I61" s="6"/>
      <c r="J61" s="6"/>
      <c r="K61" s="6"/>
      <c r="L61" s="6"/>
      <c r="M61" s="6"/>
      <c r="N61" s="6"/>
      <c r="O61" s="6"/>
      <c r="P61" s="6"/>
      <c r="Q61" s="6"/>
      <c r="R61" s="6"/>
      <c r="S61" s="6"/>
      <c r="T61" s="6"/>
      <c r="U61" s="6"/>
      <c r="V61" s="6"/>
      <c r="W61" s="6"/>
      <c r="X61" s="6"/>
    </row>
    <row r="62" spans="1:24" ht="15.75" customHeight="1">
      <c r="A62" s="6"/>
      <c r="B62" s="6"/>
      <c r="C62" s="6"/>
      <c r="D62" s="6"/>
      <c r="E62" s="6"/>
      <c r="F62" s="6"/>
      <c r="G62" s="6"/>
      <c r="H62" s="6"/>
      <c r="I62" s="6"/>
      <c r="J62" s="6"/>
      <c r="K62" s="6"/>
      <c r="L62" s="6"/>
      <c r="M62" s="6"/>
      <c r="N62" s="6"/>
      <c r="O62" s="6"/>
      <c r="P62" s="6"/>
      <c r="Q62" s="6"/>
      <c r="R62" s="6"/>
      <c r="S62" s="6"/>
      <c r="T62" s="6"/>
      <c r="U62" s="6"/>
      <c r="V62" s="6"/>
      <c r="W62" s="6"/>
      <c r="X62" s="6"/>
    </row>
    <row r="63" spans="1:24" ht="15.75" customHeight="1">
      <c r="A63" s="6"/>
      <c r="B63" s="6"/>
      <c r="C63" s="6"/>
      <c r="D63" s="6"/>
      <c r="E63" s="6"/>
      <c r="F63" s="6"/>
      <c r="G63" s="6"/>
      <c r="H63" s="6"/>
      <c r="I63" s="6"/>
      <c r="J63" s="6"/>
      <c r="K63" s="6"/>
      <c r="L63" s="6"/>
      <c r="M63" s="6"/>
      <c r="N63" s="6"/>
      <c r="O63" s="6"/>
      <c r="P63" s="6"/>
      <c r="Q63" s="6"/>
      <c r="R63" s="6"/>
      <c r="S63" s="6"/>
      <c r="T63" s="6"/>
      <c r="U63" s="6"/>
      <c r="V63" s="6"/>
      <c r="W63" s="6"/>
      <c r="X63" s="6"/>
    </row>
    <row r="64" spans="1:24" ht="15.75" customHeight="1">
      <c r="A64" s="6"/>
      <c r="B64" s="6"/>
      <c r="C64" s="6"/>
      <c r="D64" s="6"/>
      <c r="E64" s="6"/>
      <c r="F64" s="6"/>
      <c r="G64" s="6"/>
      <c r="H64" s="6"/>
      <c r="I64" s="6"/>
      <c r="J64" s="6"/>
      <c r="K64" s="6"/>
      <c r="L64" s="6"/>
      <c r="M64" s="6"/>
      <c r="N64" s="6"/>
      <c r="O64" s="6"/>
      <c r="P64" s="6"/>
      <c r="Q64" s="6"/>
      <c r="R64" s="6"/>
      <c r="S64" s="6"/>
      <c r="T64" s="6"/>
      <c r="U64" s="6"/>
      <c r="V64" s="6"/>
      <c r="W64" s="6"/>
      <c r="X64" s="6"/>
    </row>
    <row r="65" spans="1:24" ht="15.75" customHeight="1">
      <c r="A65" s="6"/>
      <c r="B65" s="6"/>
      <c r="C65" s="6"/>
      <c r="D65" s="6"/>
      <c r="E65" s="6"/>
      <c r="F65" s="6"/>
      <c r="G65" s="6"/>
      <c r="H65" s="6"/>
      <c r="I65" s="6"/>
      <c r="J65" s="6"/>
      <c r="K65" s="6"/>
      <c r="L65" s="6"/>
      <c r="M65" s="6"/>
      <c r="N65" s="6"/>
      <c r="O65" s="6"/>
      <c r="P65" s="6"/>
      <c r="Q65" s="6"/>
      <c r="R65" s="6"/>
      <c r="S65" s="6"/>
      <c r="T65" s="6"/>
      <c r="U65" s="6"/>
      <c r="V65" s="6"/>
      <c r="W65" s="6"/>
      <c r="X65" s="6"/>
    </row>
    <row r="66" spans="1:24" ht="15.75" customHeight="1">
      <c r="A66" s="6"/>
      <c r="B66" s="6"/>
      <c r="C66" s="6"/>
      <c r="D66" s="6"/>
      <c r="E66" s="6"/>
      <c r="F66" s="6"/>
      <c r="G66" s="6"/>
      <c r="H66" s="6"/>
      <c r="I66" s="6"/>
      <c r="J66" s="6"/>
      <c r="K66" s="6"/>
      <c r="L66" s="6"/>
      <c r="M66" s="6"/>
      <c r="N66" s="6"/>
      <c r="O66" s="6"/>
      <c r="P66" s="6"/>
      <c r="Q66" s="6"/>
      <c r="R66" s="6"/>
      <c r="S66" s="6"/>
      <c r="T66" s="6"/>
      <c r="U66" s="6"/>
      <c r="V66" s="6"/>
      <c r="W66" s="6"/>
      <c r="X66" s="6"/>
    </row>
    <row r="67" spans="1:24" ht="15.75" customHeight="1">
      <c r="A67" s="6"/>
      <c r="B67" s="6"/>
      <c r="C67" s="6"/>
      <c r="D67" s="6"/>
      <c r="E67" s="6"/>
      <c r="F67" s="6"/>
      <c r="G67" s="6"/>
      <c r="H67" s="6"/>
      <c r="I67" s="6"/>
      <c r="J67" s="6"/>
      <c r="K67" s="6"/>
      <c r="L67" s="6"/>
      <c r="M67" s="6"/>
      <c r="N67" s="6"/>
      <c r="O67" s="6"/>
      <c r="P67" s="6"/>
      <c r="Q67" s="6"/>
      <c r="R67" s="6"/>
      <c r="S67" s="6"/>
      <c r="T67" s="6"/>
      <c r="U67" s="6"/>
      <c r="V67" s="6"/>
      <c r="W67" s="6"/>
      <c r="X67" s="6"/>
    </row>
    <row r="68" spans="1:24" ht="15.75" customHeight="1">
      <c r="A68" s="6"/>
      <c r="B68" s="6"/>
      <c r="C68" s="6"/>
      <c r="D68" s="6"/>
      <c r="E68" s="6"/>
      <c r="F68" s="6"/>
      <c r="G68" s="6"/>
      <c r="H68" s="6"/>
      <c r="I68" s="6"/>
      <c r="J68" s="6"/>
      <c r="K68" s="6"/>
      <c r="L68" s="6"/>
      <c r="M68" s="6"/>
      <c r="N68" s="6"/>
      <c r="O68" s="6"/>
      <c r="P68" s="6"/>
      <c r="Q68" s="6"/>
      <c r="R68" s="6"/>
      <c r="S68" s="6"/>
      <c r="T68" s="6"/>
      <c r="U68" s="6"/>
      <c r="V68" s="6"/>
      <c r="W68" s="6"/>
      <c r="X68" s="6"/>
    </row>
    <row r="69" spans="1:24" ht="15.75" customHeight="1">
      <c r="A69" s="6"/>
      <c r="B69" s="6"/>
      <c r="C69" s="6"/>
      <c r="D69" s="6"/>
      <c r="E69" s="6"/>
      <c r="F69" s="6"/>
      <c r="G69" s="6"/>
      <c r="H69" s="6"/>
      <c r="I69" s="6"/>
      <c r="J69" s="6"/>
      <c r="K69" s="6"/>
      <c r="L69" s="6"/>
      <c r="M69" s="6"/>
      <c r="N69" s="6"/>
      <c r="O69" s="6"/>
      <c r="P69" s="6"/>
      <c r="Q69" s="6"/>
      <c r="R69" s="6"/>
      <c r="S69" s="6"/>
      <c r="T69" s="6"/>
      <c r="U69" s="6"/>
      <c r="V69" s="6"/>
      <c r="W69" s="6"/>
      <c r="X69" s="6"/>
    </row>
    <row r="70" spans="1:24" ht="15.75" customHeight="1">
      <c r="A70" s="6"/>
      <c r="B70" s="6"/>
      <c r="C70" s="6"/>
      <c r="D70" s="6"/>
      <c r="E70" s="6"/>
      <c r="F70" s="6"/>
      <c r="G70" s="6"/>
      <c r="H70" s="6"/>
      <c r="I70" s="6"/>
      <c r="J70" s="6"/>
      <c r="K70" s="6"/>
      <c r="L70" s="6"/>
      <c r="M70" s="6"/>
      <c r="N70" s="6"/>
      <c r="O70" s="6"/>
      <c r="P70" s="6"/>
      <c r="Q70" s="6"/>
      <c r="R70" s="6"/>
      <c r="S70" s="6"/>
      <c r="T70" s="6"/>
      <c r="U70" s="6"/>
      <c r="V70" s="6"/>
      <c r="W70" s="6"/>
      <c r="X70" s="6"/>
    </row>
    <row r="71" spans="1:24" ht="15.75" customHeight="1">
      <c r="A71" s="6"/>
      <c r="B71" s="6"/>
      <c r="C71" s="6"/>
      <c r="D71" s="6"/>
      <c r="E71" s="6"/>
      <c r="F71" s="6"/>
      <c r="G71" s="6"/>
      <c r="H71" s="6"/>
      <c r="I71" s="6"/>
      <c r="J71" s="6"/>
      <c r="K71" s="6"/>
      <c r="L71" s="6"/>
      <c r="M71" s="6"/>
      <c r="N71" s="6"/>
      <c r="O71" s="6"/>
      <c r="P71" s="6"/>
      <c r="Q71" s="6"/>
      <c r="R71" s="6"/>
      <c r="S71" s="6"/>
      <c r="T71" s="6"/>
      <c r="U71" s="6"/>
      <c r="V71" s="6"/>
      <c r="W71" s="6"/>
      <c r="X71" s="6"/>
    </row>
    <row r="72" spans="1:24" ht="15.75" customHeight="1">
      <c r="A72" s="6"/>
      <c r="B72" s="6"/>
      <c r="C72" s="6"/>
      <c r="D72" s="6"/>
      <c r="E72" s="6"/>
      <c r="F72" s="6"/>
      <c r="G72" s="6"/>
      <c r="H72" s="6"/>
      <c r="I72" s="6"/>
      <c r="J72" s="6"/>
      <c r="K72" s="6"/>
      <c r="L72" s="6"/>
      <c r="M72" s="6"/>
      <c r="N72" s="6"/>
      <c r="O72" s="6"/>
      <c r="P72" s="6"/>
      <c r="Q72" s="6"/>
      <c r="R72" s="6"/>
      <c r="S72" s="6"/>
      <c r="T72" s="6"/>
      <c r="U72" s="6"/>
      <c r="V72" s="6"/>
      <c r="W72" s="6"/>
      <c r="X72" s="6"/>
    </row>
    <row r="73" spans="1:24" ht="15.75" customHeight="1">
      <c r="A73" s="6"/>
      <c r="B73" s="6"/>
      <c r="C73" s="6"/>
      <c r="D73" s="6"/>
      <c r="E73" s="6"/>
      <c r="F73" s="6"/>
      <c r="G73" s="6"/>
      <c r="H73" s="6"/>
      <c r="I73" s="6"/>
      <c r="J73" s="6"/>
      <c r="K73" s="6"/>
      <c r="L73" s="6"/>
      <c r="M73" s="6"/>
      <c r="N73" s="6"/>
      <c r="O73" s="6"/>
      <c r="P73" s="6"/>
      <c r="Q73" s="6"/>
      <c r="R73" s="6"/>
      <c r="S73" s="6"/>
      <c r="T73" s="6"/>
      <c r="U73" s="6"/>
      <c r="V73" s="6"/>
      <c r="W73" s="6"/>
      <c r="X73" s="6"/>
    </row>
    <row r="74" spans="1:24" ht="15.75" customHeight="1">
      <c r="A74" s="6"/>
      <c r="B74" s="6"/>
      <c r="C74" s="6"/>
      <c r="D74" s="6"/>
      <c r="E74" s="6"/>
      <c r="F74" s="6"/>
      <c r="G74" s="6"/>
      <c r="H74" s="6"/>
      <c r="I74" s="6"/>
      <c r="J74" s="6"/>
      <c r="K74" s="6"/>
      <c r="L74" s="6"/>
      <c r="M74" s="6"/>
      <c r="N74" s="6"/>
      <c r="O74" s="6"/>
      <c r="P74" s="6"/>
      <c r="Q74" s="6"/>
      <c r="R74" s="6"/>
      <c r="S74" s="6"/>
      <c r="T74" s="6"/>
      <c r="U74" s="6"/>
      <c r="V74" s="6"/>
      <c r="W74" s="6"/>
      <c r="X74" s="6"/>
    </row>
    <row r="75" spans="1:24" ht="15.75" customHeight="1">
      <c r="A75" s="6"/>
      <c r="B75" s="6"/>
      <c r="C75" s="6"/>
      <c r="D75" s="6"/>
      <c r="E75" s="6"/>
      <c r="F75" s="6"/>
      <c r="G75" s="6"/>
      <c r="H75" s="6"/>
      <c r="I75" s="6"/>
      <c r="J75" s="6"/>
      <c r="K75" s="6"/>
      <c r="L75" s="6"/>
      <c r="M75" s="6"/>
      <c r="N75" s="6"/>
      <c r="O75" s="6"/>
      <c r="P75" s="6"/>
      <c r="Q75" s="6"/>
      <c r="R75" s="6"/>
      <c r="S75" s="6"/>
      <c r="T75" s="6"/>
      <c r="U75" s="6"/>
      <c r="V75" s="6"/>
      <c r="W75" s="6"/>
      <c r="X75" s="6"/>
    </row>
    <row r="76" spans="1:24" ht="15.75" customHeight="1">
      <c r="A76" s="6"/>
      <c r="B76" s="6"/>
      <c r="C76" s="6"/>
      <c r="D76" s="6"/>
      <c r="E76" s="6"/>
      <c r="F76" s="6"/>
      <c r="G76" s="6"/>
      <c r="H76" s="6"/>
      <c r="I76" s="6"/>
      <c r="J76" s="6"/>
      <c r="K76" s="6"/>
      <c r="L76" s="6"/>
      <c r="M76" s="6"/>
      <c r="N76" s="6"/>
      <c r="O76" s="6"/>
      <c r="P76" s="6"/>
      <c r="Q76" s="6"/>
      <c r="R76" s="6"/>
      <c r="S76" s="6"/>
      <c r="T76" s="6"/>
      <c r="U76" s="6"/>
      <c r="V76" s="6"/>
      <c r="W76" s="6"/>
      <c r="X76" s="6"/>
    </row>
    <row r="77" spans="1:24" ht="15.75" customHeight="1">
      <c r="A77" s="6"/>
      <c r="B77" s="6"/>
      <c r="C77" s="6"/>
      <c r="D77" s="6"/>
      <c r="E77" s="6"/>
      <c r="F77" s="6"/>
      <c r="G77" s="6"/>
      <c r="H77" s="6"/>
      <c r="I77" s="6"/>
      <c r="J77" s="6"/>
      <c r="K77" s="6"/>
      <c r="L77" s="6"/>
      <c r="M77" s="6"/>
      <c r="N77" s="6"/>
      <c r="O77" s="6"/>
      <c r="P77" s="6"/>
      <c r="Q77" s="6"/>
      <c r="R77" s="6"/>
      <c r="S77" s="6"/>
      <c r="T77" s="6"/>
      <c r="U77" s="6"/>
      <c r="V77" s="6"/>
      <c r="W77" s="6"/>
      <c r="X77" s="6"/>
    </row>
    <row r="78" spans="1:24" ht="15.75" customHeight="1">
      <c r="A78" s="6"/>
      <c r="B78" s="6"/>
      <c r="C78" s="6"/>
      <c r="D78" s="6"/>
      <c r="E78" s="6"/>
      <c r="F78" s="6"/>
      <c r="G78" s="6"/>
      <c r="H78" s="6"/>
      <c r="I78" s="6"/>
      <c r="J78" s="6"/>
      <c r="K78" s="6"/>
      <c r="L78" s="6"/>
      <c r="M78" s="6"/>
      <c r="N78" s="6"/>
      <c r="O78" s="6"/>
      <c r="P78" s="6"/>
      <c r="Q78" s="6"/>
      <c r="R78" s="6"/>
      <c r="S78" s="6"/>
      <c r="T78" s="6"/>
      <c r="U78" s="6"/>
      <c r="V78" s="6"/>
      <c r="W78" s="6"/>
      <c r="X78" s="6"/>
    </row>
    <row r="79" spans="1:24" ht="15.75" customHeight="1">
      <c r="A79" s="6"/>
      <c r="B79" s="6"/>
      <c r="C79" s="6"/>
      <c r="D79" s="6"/>
      <c r="E79" s="6"/>
      <c r="F79" s="6"/>
      <c r="G79" s="6"/>
      <c r="H79" s="6"/>
      <c r="I79" s="6"/>
      <c r="J79" s="6"/>
      <c r="K79" s="6"/>
      <c r="L79" s="6"/>
      <c r="M79" s="6"/>
      <c r="N79" s="6"/>
      <c r="O79" s="6"/>
      <c r="P79" s="6"/>
      <c r="Q79" s="6"/>
      <c r="R79" s="6"/>
      <c r="S79" s="6"/>
      <c r="T79" s="6"/>
      <c r="U79" s="6"/>
      <c r="V79" s="6"/>
      <c r="W79" s="6"/>
      <c r="X79" s="6"/>
    </row>
    <row r="80" spans="1:24" ht="15.75" customHeight="1">
      <c r="A80" s="6"/>
      <c r="B80" s="6"/>
      <c r="C80" s="6"/>
      <c r="D80" s="6"/>
      <c r="E80" s="6"/>
      <c r="F80" s="6"/>
      <c r="G80" s="6"/>
      <c r="H80" s="6"/>
      <c r="I80" s="6"/>
      <c r="J80" s="6"/>
      <c r="K80" s="6"/>
      <c r="L80" s="6"/>
      <c r="M80" s="6"/>
      <c r="N80" s="6"/>
      <c r="O80" s="6"/>
      <c r="P80" s="6"/>
      <c r="Q80" s="6"/>
      <c r="R80" s="6"/>
      <c r="S80" s="6"/>
      <c r="T80" s="6"/>
      <c r="U80" s="6"/>
      <c r="V80" s="6"/>
      <c r="W80" s="6"/>
      <c r="X80" s="6"/>
    </row>
    <row r="81" spans="1:24" ht="15.75" customHeight="1">
      <c r="A81" s="6"/>
      <c r="B81" s="6"/>
      <c r="C81" s="6"/>
      <c r="D81" s="6"/>
      <c r="E81" s="6"/>
      <c r="F81" s="6"/>
      <c r="G81" s="6"/>
      <c r="H81" s="6"/>
      <c r="I81" s="6"/>
      <c r="J81" s="6"/>
      <c r="K81" s="6"/>
      <c r="L81" s="6"/>
      <c r="M81" s="6"/>
      <c r="N81" s="6"/>
      <c r="O81" s="6"/>
      <c r="P81" s="6"/>
      <c r="Q81" s="6"/>
      <c r="R81" s="6"/>
      <c r="S81" s="6"/>
      <c r="T81" s="6"/>
      <c r="U81" s="6"/>
      <c r="V81" s="6"/>
      <c r="W81" s="6"/>
      <c r="X81" s="6"/>
    </row>
    <row r="82" spans="1:24" ht="15.75" customHeight="1">
      <c r="A82" s="6"/>
      <c r="B82" s="6"/>
      <c r="C82" s="6"/>
      <c r="D82" s="6"/>
      <c r="E82" s="6"/>
      <c r="F82" s="6"/>
      <c r="G82" s="6"/>
      <c r="H82" s="6"/>
      <c r="I82" s="6"/>
      <c r="J82" s="6"/>
      <c r="K82" s="6"/>
      <c r="L82" s="6"/>
      <c r="M82" s="6"/>
      <c r="N82" s="6"/>
      <c r="O82" s="6"/>
      <c r="P82" s="6"/>
      <c r="Q82" s="6"/>
      <c r="R82" s="6"/>
      <c r="S82" s="6"/>
      <c r="T82" s="6"/>
      <c r="U82" s="6"/>
      <c r="V82" s="6"/>
      <c r="W82" s="6"/>
      <c r="X82" s="6"/>
    </row>
    <row r="83" spans="1:24" ht="15.75" customHeight="1">
      <c r="A83" s="6"/>
      <c r="B83" s="6"/>
      <c r="C83" s="6"/>
      <c r="D83" s="6"/>
      <c r="E83" s="6"/>
      <c r="F83" s="6"/>
      <c r="G83" s="6"/>
      <c r="H83" s="6"/>
      <c r="I83" s="6"/>
      <c r="J83" s="6"/>
      <c r="K83" s="6"/>
      <c r="L83" s="6"/>
      <c r="M83" s="6"/>
      <c r="N83" s="6"/>
      <c r="O83" s="6"/>
      <c r="P83" s="6"/>
      <c r="Q83" s="6"/>
      <c r="R83" s="6"/>
      <c r="S83" s="6"/>
      <c r="T83" s="6"/>
      <c r="U83" s="6"/>
      <c r="V83" s="6"/>
      <c r="W83" s="6"/>
      <c r="X83" s="6"/>
    </row>
    <row r="84" spans="1:24" ht="15.75" customHeight="1">
      <c r="A84" s="6"/>
      <c r="B84" s="6"/>
      <c r="C84" s="6"/>
      <c r="D84" s="6"/>
      <c r="E84" s="6"/>
      <c r="F84" s="6"/>
      <c r="G84" s="6"/>
      <c r="H84" s="6"/>
      <c r="I84" s="6"/>
      <c r="J84" s="6"/>
      <c r="K84" s="6"/>
      <c r="L84" s="6"/>
      <c r="M84" s="6"/>
      <c r="N84" s="6"/>
      <c r="O84" s="6"/>
      <c r="P84" s="6"/>
      <c r="Q84" s="6"/>
      <c r="R84" s="6"/>
      <c r="S84" s="6"/>
      <c r="T84" s="6"/>
      <c r="U84" s="6"/>
      <c r="V84" s="6"/>
      <c r="W84" s="6"/>
      <c r="X84" s="6"/>
    </row>
    <row r="85" spans="1:24" ht="15.75" customHeight="1">
      <c r="A85" s="6"/>
      <c r="B85" s="6"/>
      <c r="C85" s="6"/>
      <c r="D85" s="6"/>
      <c r="E85" s="6"/>
      <c r="F85" s="6"/>
      <c r="G85" s="6"/>
      <c r="H85" s="6"/>
      <c r="I85" s="6"/>
      <c r="J85" s="6"/>
      <c r="K85" s="6"/>
      <c r="L85" s="6"/>
      <c r="M85" s="6"/>
      <c r="N85" s="6"/>
      <c r="O85" s="6"/>
      <c r="P85" s="6"/>
      <c r="Q85" s="6"/>
      <c r="R85" s="6"/>
      <c r="S85" s="6"/>
      <c r="T85" s="6"/>
      <c r="U85" s="6"/>
      <c r="V85" s="6"/>
      <c r="W85" s="6"/>
      <c r="X85" s="6"/>
    </row>
    <row r="86" spans="1:24" ht="15.75" customHeight="1">
      <c r="A86" s="6"/>
      <c r="B86" s="6"/>
      <c r="C86" s="6"/>
      <c r="D86" s="6"/>
      <c r="E86" s="6"/>
      <c r="F86" s="6"/>
      <c r="G86" s="6"/>
      <c r="H86" s="6"/>
      <c r="I86" s="6"/>
      <c r="J86" s="6"/>
      <c r="K86" s="6"/>
      <c r="L86" s="6"/>
      <c r="M86" s="6"/>
      <c r="N86" s="6"/>
      <c r="O86" s="6"/>
      <c r="P86" s="6"/>
      <c r="Q86" s="6"/>
      <c r="R86" s="6"/>
      <c r="S86" s="6"/>
      <c r="T86" s="6"/>
      <c r="U86" s="6"/>
      <c r="V86" s="6"/>
      <c r="W86" s="6"/>
      <c r="X86" s="6"/>
    </row>
    <row r="87" spans="1:24" ht="15.75" customHeight="1">
      <c r="A87" s="6"/>
      <c r="B87" s="6"/>
      <c r="C87" s="6"/>
      <c r="D87" s="6"/>
      <c r="E87" s="6"/>
      <c r="F87" s="6"/>
      <c r="G87" s="6"/>
      <c r="H87" s="6"/>
      <c r="I87" s="6"/>
      <c r="J87" s="6"/>
      <c r="K87" s="6"/>
      <c r="L87" s="6"/>
      <c r="M87" s="6"/>
      <c r="N87" s="6"/>
      <c r="O87" s="6"/>
      <c r="P87" s="6"/>
      <c r="Q87" s="6"/>
      <c r="R87" s="6"/>
      <c r="S87" s="6"/>
      <c r="T87" s="6"/>
      <c r="U87" s="6"/>
      <c r="V87" s="6"/>
      <c r="W87" s="6"/>
      <c r="X87" s="6"/>
    </row>
    <row r="88" spans="1:24" ht="15.75" customHeight="1">
      <c r="A88" s="6"/>
      <c r="B88" s="6"/>
      <c r="C88" s="6"/>
      <c r="D88" s="6"/>
      <c r="E88" s="6"/>
      <c r="F88" s="6"/>
      <c r="G88" s="6"/>
      <c r="H88" s="6"/>
      <c r="I88" s="6"/>
      <c r="J88" s="6"/>
      <c r="K88" s="6"/>
      <c r="L88" s="6"/>
      <c r="M88" s="6"/>
      <c r="N88" s="6"/>
      <c r="O88" s="6"/>
      <c r="P88" s="6"/>
      <c r="Q88" s="6"/>
      <c r="R88" s="6"/>
      <c r="S88" s="6"/>
      <c r="T88" s="6"/>
      <c r="U88" s="6"/>
      <c r="V88" s="6"/>
      <c r="W88" s="6"/>
      <c r="X88" s="6"/>
    </row>
    <row r="89" spans="1:24" ht="15.75" customHeight="1">
      <c r="A89" s="6"/>
      <c r="B89" s="6"/>
      <c r="C89" s="6"/>
      <c r="D89" s="6"/>
      <c r="E89" s="6"/>
      <c r="F89" s="6"/>
      <c r="G89" s="6"/>
      <c r="H89" s="6"/>
      <c r="I89" s="6"/>
      <c r="J89" s="6"/>
      <c r="K89" s="6"/>
      <c r="L89" s="6"/>
      <c r="M89" s="6"/>
      <c r="N89" s="6"/>
      <c r="O89" s="6"/>
      <c r="P89" s="6"/>
      <c r="Q89" s="6"/>
      <c r="R89" s="6"/>
      <c r="S89" s="6"/>
      <c r="T89" s="6"/>
      <c r="U89" s="6"/>
      <c r="V89" s="6"/>
      <c r="W89" s="6"/>
      <c r="X89" s="6"/>
    </row>
    <row r="90" spans="1:24" ht="15.75" customHeight="1">
      <c r="A90" s="6"/>
      <c r="B90" s="6"/>
      <c r="C90" s="6"/>
      <c r="D90" s="6"/>
      <c r="E90" s="6"/>
      <c r="F90" s="6"/>
      <c r="G90" s="6"/>
      <c r="H90" s="6"/>
      <c r="I90" s="6"/>
      <c r="J90" s="6"/>
      <c r="K90" s="6"/>
      <c r="L90" s="6"/>
      <c r="M90" s="6"/>
      <c r="N90" s="6"/>
      <c r="O90" s="6"/>
      <c r="P90" s="6"/>
      <c r="Q90" s="6"/>
      <c r="R90" s="6"/>
      <c r="S90" s="6"/>
      <c r="T90" s="6"/>
      <c r="U90" s="6"/>
      <c r="V90" s="6"/>
      <c r="W90" s="6"/>
      <c r="X90" s="6"/>
    </row>
    <row r="91" spans="1:24" ht="15.75" customHeight="1">
      <c r="A91" s="6"/>
      <c r="B91" s="6"/>
      <c r="C91" s="6"/>
      <c r="D91" s="6"/>
      <c r="E91" s="6"/>
      <c r="F91" s="6"/>
      <c r="G91" s="6"/>
      <c r="H91" s="6"/>
      <c r="I91" s="6"/>
      <c r="J91" s="6"/>
      <c r="K91" s="6"/>
      <c r="L91" s="6"/>
      <c r="M91" s="6"/>
      <c r="N91" s="6"/>
      <c r="O91" s="6"/>
      <c r="P91" s="6"/>
      <c r="Q91" s="6"/>
      <c r="R91" s="6"/>
      <c r="S91" s="6"/>
      <c r="T91" s="6"/>
      <c r="U91" s="6"/>
      <c r="V91" s="6"/>
      <c r="W91" s="6"/>
      <c r="X91" s="6"/>
    </row>
    <row r="92" spans="1:24" ht="15.75" customHeight="1">
      <c r="A92" s="6"/>
      <c r="B92" s="6"/>
      <c r="C92" s="6"/>
      <c r="D92" s="6"/>
      <c r="E92" s="6"/>
      <c r="F92" s="6"/>
      <c r="G92" s="6"/>
      <c r="H92" s="6"/>
      <c r="I92" s="6"/>
      <c r="J92" s="6"/>
      <c r="K92" s="6"/>
      <c r="L92" s="6"/>
      <c r="M92" s="6"/>
      <c r="N92" s="6"/>
      <c r="O92" s="6"/>
      <c r="P92" s="6"/>
      <c r="Q92" s="6"/>
      <c r="R92" s="6"/>
      <c r="S92" s="6"/>
      <c r="T92" s="6"/>
      <c r="U92" s="6"/>
      <c r="V92" s="6"/>
      <c r="W92" s="6"/>
      <c r="X92" s="6"/>
    </row>
    <row r="93" spans="1:24" ht="15.75" customHeight="1">
      <c r="A93" s="6"/>
      <c r="B93" s="6"/>
      <c r="C93" s="6"/>
      <c r="D93" s="6"/>
      <c r="E93" s="6"/>
      <c r="F93" s="6"/>
      <c r="G93" s="6"/>
      <c r="H93" s="6"/>
      <c r="I93" s="6"/>
      <c r="J93" s="6"/>
      <c r="K93" s="6"/>
      <c r="L93" s="6"/>
      <c r="M93" s="6"/>
      <c r="N93" s="6"/>
      <c r="O93" s="6"/>
      <c r="P93" s="6"/>
      <c r="Q93" s="6"/>
      <c r="R93" s="6"/>
      <c r="S93" s="6"/>
      <c r="T93" s="6"/>
      <c r="U93" s="6"/>
      <c r="V93" s="6"/>
      <c r="W93" s="6"/>
      <c r="X93" s="6"/>
    </row>
    <row r="94" spans="1:24" ht="15.75" customHeight="1">
      <c r="A94" s="6"/>
      <c r="B94" s="6"/>
      <c r="C94" s="6"/>
      <c r="D94" s="6"/>
      <c r="E94" s="6"/>
      <c r="F94" s="6"/>
      <c r="G94" s="6"/>
      <c r="H94" s="6"/>
      <c r="I94" s="6"/>
      <c r="J94" s="6"/>
      <c r="K94" s="6"/>
      <c r="L94" s="6"/>
      <c r="M94" s="6"/>
      <c r="N94" s="6"/>
      <c r="O94" s="6"/>
      <c r="P94" s="6"/>
      <c r="Q94" s="6"/>
      <c r="R94" s="6"/>
      <c r="S94" s="6"/>
      <c r="T94" s="6"/>
      <c r="U94" s="6"/>
      <c r="V94" s="6"/>
      <c r="W94" s="6"/>
      <c r="X94" s="6"/>
    </row>
    <row r="95" spans="1:24" ht="15.75" customHeight="1">
      <c r="A95" s="6"/>
      <c r="B95" s="6"/>
      <c r="C95" s="6"/>
      <c r="D95" s="6"/>
      <c r="E95" s="6"/>
      <c r="F95" s="6"/>
      <c r="G95" s="6"/>
      <c r="H95" s="6"/>
      <c r="I95" s="6"/>
      <c r="J95" s="6"/>
      <c r="K95" s="6"/>
      <c r="L95" s="6"/>
      <c r="M95" s="6"/>
      <c r="N95" s="6"/>
      <c r="O95" s="6"/>
      <c r="P95" s="6"/>
      <c r="Q95" s="6"/>
      <c r="R95" s="6"/>
      <c r="S95" s="6"/>
      <c r="T95" s="6"/>
      <c r="U95" s="6"/>
      <c r="V95" s="6"/>
      <c r="W95" s="6"/>
      <c r="X95" s="6"/>
    </row>
    <row r="96" spans="1:24" ht="15.75" customHeight="1">
      <c r="A96" s="6"/>
      <c r="B96" s="6"/>
      <c r="C96" s="6"/>
      <c r="D96" s="6"/>
      <c r="E96" s="6"/>
      <c r="F96" s="6"/>
      <c r="G96" s="6"/>
      <c r="H96" s="6"/>
      <c r="I96" s="6"/>
      <c r="J96" s="6"/>
      <c r="K96" s="6"/>
      <c r="L96" s="6"/>
      <c r="M96" s="6"/>
      <c r="N96" s="6"/>
      <c r="O96" s="6"/>
      <c r="P96" s="6"/>
      <c r="Q96" s="6"/>
      <c r="R96" s="6"/>
      <c r="S96" s="6"/>
      <c r="T96" s="6"/>
      <c r="U96" s="6"/>
      <c r="V96" s="6"/>
      <c r="W96" s="6"/>
      <c r="X96" s="6"/>
    </row>
    <row r="97" spans="1:24" ht="15.75" customHeight="1">
      <c r="A97" s="6"/>
      <c r="B97" s="6"/>
      <c r="C97" s="6"/>
      <c r="D97" s="6"/>
      <c r="E97" s="6"/>
      <c r="F97" s="6"/>
      <c r="G97" s="6"/>
      <c r="H97" s="6"/>
      <c r="I97" s="6"/>
      <c r="J97" s="6"/>
      <c r="K97" s="6"/>
      <c r="L97" s="6"/>
      <c r="M97" s="6"/>
      <c r="N97" s="6"/>
      <c r="O97" s="6"/>
      <c r="P97" s="6"/>
      <c r="Q97" s="6"/>
      <c r="R97" s="6"/>
      <c r="S97" s="6"/>
      <c r="T97" s="6"/>
      <c r="U97" s="6"/>
      <c r="V97" s="6"/>
      <c r="W97" s="6"/>
      <c r="X97" s="6"/>
    </row>
    <row r="98" spans="1:24" ht="15.75" customHeight="1">
      <c r="A98" s="6"/>
      <c r="B98" s="6"/>
      <c r="C98" s="6"/>
      <c r="D98" s="6"/>
      <c r="E98" s="6"/>
      <c r="F98" s="6"/>
      <c r="G98" s="6"/>
      <c r="H98" s="6"/>
      <c r="I98" s="6"/>
      <c r="J98" s="6"/>
      <c r="K98" s="6"/>
      <c r="L98" s="6"/>
      <c r="M98" s="6"/>
      <c r="N98" s="6"/>
      <c r="O98" s="6"/>
      <c r="P98" s="6"/>
      <c r="Q98" s="6"/>
      <c r="R98" s="6"/>
      <c r="S98" s="6"/>
      <c r="T98" s="6"/>
      <c r="U98" s="6"/>
      <c r="V98" s="6"/>
      <c r="W98" s="6"/>
      <c r="X98" s="6"/>
    </row>
    <row r="99" spans="1:24" ht="15.75" customHeight="1">
      <c r="A99" s="6"/>
      <c r="B99" s="6"/>
      <c r="C99" s="6"/>
      <c r="D99" s="6"/>
      <c r="E99" s="6"/>
      <c r="F99" s="6"/>
      <c r="G99" s="6"/>
      <c r="H99" s="6"/>
      <c r="I99" s="6"/>
      <c r="J99" s="6"/>
      <c r="K99" s="6"/>
      <c r="L99" s="6"/>
      <c r="M99" s="6"/>
      <c r="N99" s="6"/>
      <c r="O99" s="6"/>
      <c r="P99" s="6"/>
      <c r="Q99" s="6"/>
      <c r="R99" s="6"/>
      <c r="S99" s="6"/>
      <c r="T99" s="6"/>
      <c r="U99" s="6"/>
      <c r="V99" s="6"/>
      <c r="W99" s="6"/>
      <c r="X99" s="6"/>
    </row>
    <row r="100" spans="1:24"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row>
  </sheetData>
  <sheetProtection password="C478" sheet="1" objects="1" scenarios="1" selectLockedCells="1"/>
  <mergeCells count="14">
    <mergeCell ref="A1:T1"/>
    <mergeCell ref="A2:C2"/>
    <mergeCell ref="D2:G2"/>
    <mergeCell ref="H2:K2"/>
    <mergeCell ref="L2:N2"/>
    <mergeCell ref="O2:S2"/>
    <mergeCell ref="B29:D29"/>
    <mergeCell ref="O29:T29"/>
    <mergeCell ref="A3:B3"/>
    <mergeCell ref="J3:K3"/>
    <mergeCell ref="L3:O3"/>
    <mergeCell ref="P3:S3"/>
    <mergeCell ref="A25:B25"/>
    <mergeCell ref="C3:H3"/>
  </mergeCells>
  <pageMargins left="0.25" right="0.25"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
  <sheetViews>
    <sheetView workbookViewId="0"/>
  </sheetViews>
  <sheetFormatPr defaultColWidth="12.5703125" defaultRowHeight="15" customHeight="1"/>
  <cols>
    <col min="1" max="1" width="1.28515625" customWidth="1"/>
    <col min="2" max="2" width="8" customWidth="1"/>
    <col min="3" max="3" width="8.5703125" customWidth="1"/>
    <col min="4" max="4" width="6.42578125" customWidth="1"/>
    <col min="5" max="5" width="8" customWidth="1"/>
    <col min="6" max="6" width="5.5703125" customWidth="1"/>
    <col min="7" max="7" width="5.28515625" customWidth="1"/>
    <col min="8" max="8" width="5.7109375" customWidth="1"/>
    <col min="9" max="9" width="7.85546875" customWidth="1"/>
    <col min="10" max="10" width="7.5703125" customWidth="1"/>
    <col min="11" max="11" width="7.28515625" customWidth="1"/>
    <col min="12" max="12" width="8.42578125" customWidth="1"/>
  </cols>
  <sheetData>
    <row r="1" spans="1:12" ht="17.25">
      <c r="A1" s="6"/>
      <c r="B1" s="355" t="s">
        <v>185</v>
      </c>
      <c r="C1" s="257"/>
      <c r="D1" s="257"/>
      <c r="E1" s="257"/>
      <c r="F1" s="257"/>
      <c r="G1" s="257"/>
      <c r="H1" s="257"/>
      <c r="I1" s="257"/>
      <c r="J1" s="257"/>
      <c r="K1" s="257"/>
      <c r="L1" s="257"/>
    </row>
    <row r="2" spans="1:12" ht="17.25">
      <c r="A2" s="6"/>
      <c r="B2" s="55"/>
      <c r="C2" s="55"/>
      <c r="D2" s="55"/>
      <c r="E2" s="55"/>
      <c r="F2" s="55"/>
      <c r="G2" s="55"/>
      <c r="H2" s="55"/>
      <c r="I2" s="55"/>
      <c r="J2" s="55"/>
      <c r="K2" s="55"/>
      <c r="L2" s="55"/>
    </row>
    <row r="3" spans="1:12" ht="15.75">
      <c r="A3" s="6"/>
      <c r="B3" s="356" t="s">
        <v>186</v>
      </c>
      <c r="C3" s="257"/>
      <c r="D3" s="257"/>
      <c r="E3" s="257"/>
      <c r="F3" s="257"/>
      <c r="G3" s="257"/>
      <c r="H3" s="257"/>
      <c r="I3" s="257"/>
      <c r="J3" s="257"/>
      <c r="K3" s="257"/>
      <c r="L3" s="257"/>
    </row>
    <row r="4" spans="1:12">
      <c r="A4" s="6"/>
      <c r="B4" s="357" t="s">
        <v>187</v>
      </c>
      <c r="C4" s="257"/>
      <c r="D4" s="257"/>
      <c r="E4" s="257"/>
      <c r="F4" s="257"/>
      <c r="G4" s="257"/>
      <c r="H4" s="257"/>
      <c r="I4" s="257"/>
      <c r="J4" s="257"/>
      <c r="K4" s="257"/>
      <c r="L4" s="257"/>
    </row>
    <row r="5" spans="1:12">
      <c r="A5" s="6"/>
      <c r="B5" s="57"/>
      <c r="C5" s="57"/>
      <c r="D5" s="57"/>
      <c r="E5" s="57"/>
      <c r="F5" s="57"/>
      <c r="G5" s="57"/>
      <c r="H5" s="57"/>
      <c r="I5" s="57"/>
      <c r="J5" s="57"/>
      <c r="K5" s="57"/>
      <c r="L5" s="57"/>
    </row>
    <row r="6" spans="1:12">
      <c r="A6" s="6"/>
      <c r="B6" s="347" t="s">
        <v>188</v>
      </c>
      <c r="C6" s="265"/>
      <c r="D6" s="265"/>
      <c r="E6" s="265"/>
      <c r="F6" s="265"/>
      <c r="G6" s="248"/>
      <c r="H6" s="358" t="s">
        <v>189</v>
      </c>
      <c r="I6" s="254"/>
      <c r="J6" s="254"/>
      <c r="K6" s="254"/>
      <c r="L6" s="255"/>
    </row>
    <row r="7" spans="1:12">
      <c r="A7" s="6"/>
      <c r="B7" s="359">
        <v>0</v>
      </c>
      <c r="C7" s="304"/>
      <c r="D7" s="304"/>
      <c r="E7" s="304"/>
      <c r="F7" s="304"/>
      <c r="G7" s="305"/>
      <c r="H7" s="352">
        <v>0</v>
      </c>
      <c r="I7" s="353"/>
      <c r="J7" s="353"/>
      <c r="K7" s="353"/>
      <c r="L7" s="354"/>
    </row>
    <row r="8" spans="1:12">
      <c r="A8" s="6"/>
      <c r="B8" s="359">
        <v>0</v>
      </c>
      <c r="C8" s="304"/>
      <c r="D8" s="304"/>
      <c r="E8" s="304"/>
      <c r="F8" s="304"/>
      <c r="G8" s="305"/>
      <c r="H8" s="58">
        <v>0</v>
      </c>
      <c r="I8" s="59"/>
      <c r="J8" s="59"/>
      <c r="K8" s="59"/>
      <c r="L8" s="60"/>
    </row>
    <row r="9" spans="1:12">
      <c r="A9" s="6"/>
      <c r="B9" s="360">
        <v>0</v>
      </c>
      <c r="C9" s="273"/>
      <c r="D9" s="273"/>
      <c r="E9" s="273"/>
      <c r="F9" s="273"/>
      <c r="G9" s="342"/>
      <c r="H9" s="350">
        <v>0</v>
      </c>
      <c r="I9" s="265"/>
      <c r="J9" s="265"/>
      <c r="K9" s="265"/>
      <c r="L9" s="248"/>
    </row>
    <row r="10" spans="1:12">
      <c r="A10" s="6"/>
      <c r="B10" s="351" t="s">
        <v>190</v>
      </c>
      <c r="C10" s="260"/>
      <c r="D10" s="261"/>
      <c r="E10" s="351" t="s">
        <v>191</v>
      </c>
      <c r="F10" s="260"/>
      <c r="G10" s="261"/>
      <c r="H10" s="347" t="s">
        <v>192</v>
      </c>
      <c r="I10" s="265"/>
      <c r="J10" s="265"/>
      <c r="K10" s="265"/>
      <c r="L10" s="248"/>
    </row>
    <row r="11" spans="1:12">
      <c r="A11" s="6"/>
      <c r="B11" s="347">
        <v>0</v>
      </c>
      <c r="C11" s="265"/>
      <c r="D11" s="248"/>
      <c r="E11" s="347">
        <v>0</v>
      </c>
      <c r="F11" s="265"/>
      <c r="G11" s="248"/>
      <c r="H11" s="347">
        <v>0</v>
      </c>
      <c r="I11" s="265"/>
      <c r="J11" s="265"/>
      <c r="K11" s="265"/>
      <c r="L11" s="248"/>
    </row>
    <row r="12" spans="1:12">
      <c r="A12" s="6"/>
      <c r="B12" s="367" t="s">
        <v>193</v>
      </c>
      <c r="C12" s="353"/>
      <c r="D12" s="353"/>
      <c r="E12" s="353"/>
      <c r="F12" s="353"/>
      <c r="G12" s="354"/>
      <c r="H12" s="347" t="s">
        <v>194</v>
      </c>
      <c r="I12" s="265"/>
      <c r="J12" s="248"/>
      <c r="K12" s="347" t="s">
        <v>195</v>
      </c>
      <c r="L12" s="248"/>
    </row>
    <row r="13" spans="1:12">
      <c r="A13" s="6"/>
      <c r="B13" s="368" t="s">
        <v>196</v>
      </c>
      <c r="C13" s="257"/>
      <c r="D13" s="257"/>
      <c r="E13" s="257"/>
      <c r="F13" s="257"/>
      <c r="G13" s="258"/>
      <c r="H13" s="369" t="s">
        <v>109</v>
      </c>
      <c r="I13" s="254"/>
      <c r="J13" s="255"/>
      <c r="K13" s="61" t="s">
        <v>197</v>
      </c>
      <c r="L13" s="61" t="s">
        <v>198</v>
      </c>
    </row>
    <row r="14" spans="1:12">
      <c r="A14" s="6"/>
      <c r="B14" s="368" t="s">
        <v>199</v>
      </c>
      <c r="C14" s="257"/>
      <c r="D14" s="257"/>
      <c r="E14" s="257"/>
      <c r="F14" s="257"/>
      <c r="G14" s="258"/>
      <c r="H14" s="256"/>
      <c r="I14" s="257"/>
      <c r="J14" s="258"/>
      <c r="K14" s="361">
        <v>43922</v>
      </c>
      <c r="L14" s="361">
        <v>44286</v>
      </c>
    </row>
    <row r="15" spans="1:12">
      <c r="A15" s="6"/>
      <c r="B15" s="363" t="s">
        <v>200</v>
      </c>
      <c r="C15" s="260"/>
      <c r="D15" s="260"/>
      <c r="E15" s="260"/>
      <c r="F15" s="260"/>
      <c r="G15" s="261"/>
      <c r="H15" s="259"/>
      <c r="I15" s="260"/>
      <c r="J15" s="261"/>
      <c r="K15" s="362"/>
      <c r="L15" s="362"/>
    </row>
    <row r="16" spans="1:12">
      <c r="A16" s="6"/>
      <c r="B16" s="62"/>
      <c r="C16" s="62"/>
      <c r="D16" s="62"/>
      <c r="E16" s="62"/>
      <c r="F16" s="62"/>
      <c r="G16" s="62"/>
      <c r="H16" s="63"/>
      <c r="I16" s="63"/>
      <c r="J16" s="63"/>
      <c r="K16" s="63"/>
      <c r="L16" s="63"/>
    </row>
    <row r="17" spans="1:12">
      <c r="A17" s="6"/>
      <c r="B17" s="347" t="s">
        <v>201</v>
      </c>
      <c r="C17" s="265"/>
      <c r="D17" s="265"/>
      <c r="E17" s="265"/>
      <c r="F17" s="265"/>
      <c r="G17" s="265"/>
      <c r="H17" s="265"/>
      <c r="I17" s="265"/>
      <c r="J17" s="265"/>
      <c r="K17" s="265"/>
      <c r="L17" s="248"/>
    </row>
    <row r="18" spans="1:12">
      <c r="A18" s="6"/>
      <c r="B18" s="61" t="s">
        <v>202</v>
      </c>
      <c r="C18" s="348" t="s">
        <v>203</v>
      </c>
      <c r="D18" s="265"/>
      <c r="E18" s="265"/>
      <c r="F18" s="248"/>
      <c r="G18" s="349" t="s">
        <v>204</v>
      </c>
      <c r="H18" s="265"/>
      <c r="I18" s="248"/>
      <c r="J18" s="348" t="s">
        <v>205</v>
      </c>
      <c r="K18" s="265"/>
      <c r="L18" s="248"/>
    </row>
    <row r="19" spans="1:12">
      <c r="A19" s="6"/>
      <c r="B19" s="61" t="s">
        <v>206</v>
      </c>
      <c r="C19" s="346"/>
      <c r="D19" s="265"/>
      <c r="E19" s="265"/>
      <c r="F19" s="248"/>
      <c r="G19" s="346"/>
      <c r="H19" s="265"/>
      <c r="I19" s="248"/>
      <c r="J19" s="346"/>
      <c r="K19" s="265"/>
      <c r="L19" s="248"/>
    </row>
    <row r="20" spans="1:12">
      <c r="A20" s="6"/>
      <c r="B20" s="61" t="s">
        <v>207</v>
      </c>
      <c r="C20" s="346"/>
      <c r="D20" s="265"/>
      <c r="E20" s="265"/>
      <c r="F20" s="248"/>
      <c r="G20" s="346"/>
      <c r="H20" s="265"/>
      <c r="I20" s="248"/>
      <c r="J20" s="346"/>
      <c r="K20" s="265"/>
      <c r="L20" s="248"/>
    </row>
    <row r="21" spans="1:12" ht="15.75" customHeight="1">
      <c r="A21" s="6"/>
      <c r="B21" s="61" t="s">
        <v>208</v>
      </c>
      <c r="C21" s="346"/>
      <c r="D21" s="265"/>
      <c r="E21" s="265"/>
      <c r="F21" s="248"/>
      <c r="G21" s="346"/>
      <c r="H21" s="265"/>
      <c r="I21" s="248"/>
      <c r="J21" s="346"/>
      <c r="K21" s="265"/>
      <c r="L21" s="248"/>
    </row>
    <row r="22" spans="1:12" ht="15.75" customHeight="1">
      <c r="A22" s="6"/>
      <c r="B22" s="61" t="s">
        <v>209</v>
      </c>
      <c r="C22" s="346"/>
      <c r="D22" s="265"/>
      <c r="E22" s="265"/>
      <c r="F22" s="248"/>
      <c r="G22" s="346"/>
      <c r="H22" s="265"/>
      <c r="I22" s="248"/>
      <c r="J22" s="346"/>
      <c r="K22" s="265"/>
      <c r="L22" s="248"/>
    </row>
    <row r="23" spans="1:12" ht="15.75" customHeight="1">
      <c r="A23" s="6"/>
      <c r="B23" s="6"/>
      <c r="C23" s="63"/>
      <c r="D23" s="63"/>
      <c r="E23" s="63"/>
      <c r="F23" s="63"/>
      <c r="G23" s="63"/>
      <c r="H23" s="63"/>
      <c r="I23" s="63"/>
      <c r="J23" s="63"/>
      <c r="K23" s="63"/>
      <c r="L23" s="63"/>
    </row>
    <row r="24" spans="1:12" ht="15.75" customHeight="1">
      <c r="A24" s="6"/>
      <c r="B24" s="356" t="s">
        <v>210</v>
      </c>
      <c r="C24" s="257"/>
      <c r="D24" s="257"/>
      <c r="E24" s="257"/>
      <c r="F24" s="257"/>
      <c r="G24" s="257"/>
      <c r="H24" s="257"/>
      <c r="I24" s="257"/>
      <c r="J24" s="257"/>
      <c r="K24" s="257"/>
      <c r="L24" s="257"/>
    </row>
    <row r="25" spans="1:12" ht="15.75" customHeight="1">
      <c r="A25" s="6"/>
      <c r="B25" s="56"/>
      <c r="C25" s="56"/>
      <c r="D25" s="56"/>
      <c r="E25" s="56"/>
      <c r="F25" s="56"/>
      <c r="G25" s="56"/>
      <c r="H25" s="56"/>
      <c r="I25" s="56"/>
      <c r="J25" s="56"/>
      <c r="K25" s="56"/>
      <c r="L25" s="56"/>
    </row>
    <row r="26" spans="1:12" ht="15.75" customHeight="1">
      <c r="A26" s="6"/>
      <c r="B26" s="347" t="s">
        <v>211</v>
      </c>
      <c r="C26" s="265"/>
      <c r="D26" s="265"/>
      <c r="E26" s="265"/>
      <c r="F26" s="265"/>
      <c r="G26" s="265"/>
      <c r="H26" s="265"/>
      <c r="I26" s="265"/>
      <c r="J26" s="265"/>
      <c r="K26" s="265"/>
      <c r="L26" s="248"/>
    </row>
    <row r="27" spans="1:12" ht="15.75" customHeight="1">
      <c r="A27" s="6"/>
      <c r="B27" s="64" t="s">
        <v>212</v>
      </c>
      <c r="C27" s="65"/>
      <c r="D27" s="65"/>
      <c r="E27" s="65"/>
      <c r="F27" s="65"/>
      <c r="G27" s="65"/>
      <c r="H27" s="65"/>
      <c r="I27" s="65"/>
      <c r="J27" s="66"/>
      <c r="K27" s="67"/>
      <c r="L27" s="68"/>
    </row>
    <row r="28" spans="1:12" ht="15.75" customHeight="1">
      <c r="A28" s="6"/>
      <c r="B28" s="69"/>
      <c r="C28" s="6" t="s">
        <v>213</v>
      </c>
      <c r="D28" s="6"/>
      <c r="E28" s="6"/>
      <c r="F28" s="6"/>
      <c r="G28" s="6"/>
      <c r="H28" s="6"/>
      <c r="I28" s="6"/>
      <c r="J28" s="70">
        <v>0</v>
      </c>
      <c r="K28" s="71"/>
      <c r="L28" s="72"/>
    </row>
    <row r="29" spans="1:12" ht="15.75" customHeight="1">
      <c r="A29" s="6"/>
      <c r="B29" s="69"/>
      <c r="C29" s="6" t="s">
        <v>214</v>
      </c>
      <c r="D29" s="6"/>
      <c r="E29" s="6"/>
      <c r="F29" s="6"/>
      <c r="G29" s="6"/>
      <c r="H29" s="6"/>
      <c r="I29" s="6"/>
      <c r="J29" s="70"/>
      <c r="K29" s="71"/>
      <c r="L29" s="72"/>
    </row>
    <row r="30" spans="1:12" ht="15.75" customHeight="1">
      <c r="A30" s="6"/>
      <c r="B30" s="69"/>
      <c r="C30" s="6" t="s">
        <v>215</v>
      </c>
      <c r="D30" s="6"/>
      <c r="E30" s="6"/>
      <c r="F30" s="6"/>
      <c r="G30" s="6"/>
      <c r="H30" s="6"/>
      <c r="I30" s="6"/>
      <c r="J30" s="70">
        <v>0</v>
      </c>
      <c r="K30" s="71"/>
      <c r="L30" s="72"/>
    </row>
    <row r="31" spans="1:12" ht="15.75" customHeight="1">
      <c r="A31" s="6"/>
      <c r="B31" s="69"/>
      <c r="C31" s="6" t="s">
        <v>216</v>
      </c>
      <c r="D31" s="6"/>
      <c r="E31" s="6"/>
      <c r="F31" s="6"/>
      <c r="G31" s="6"/>
      <c r="H31" s="6"/>
      <c r="I31" s="6"/>
      <c r="J31" s="70"/>
      <c r="K31" s="71"/>
      <c r="L31" s="72"/>
    </row>
    <row r="32" spans="1:12" ht="15.75" customHeight="1">
      <c r="A32" s="6"/>
      <c r="B32" s="69"/>
      <c r="C32" s="6" t="s">
        <v>215</v>
      </c>
      <c r="D32" s="6"/>
      <c r="E32" s="6"/>
      <c r="F32" s="6"/>
      <c r="G32" s="6"/>
      <c r="H32" s="6"/>
      <c r="I32" s="6"/>
      <c r="J32" s="70">
        <v>0</v>
      </c>
      <c r="K32" s="71"/>
      <c r="L32" s="72"/>
    </row>
    <row r="33" spans="1:12" ht="15.75" customHeight="1">
      <c r="A33" s="6"/>
      <c r="B33" s="69"/>
      <c r="C33" s="6" t="s">
        <v>217</v>
      </c>
      <c r="D33" s="6"/>
      <c r="E33" s="6"/>
      <c r="F33" s="6"/>
      <c r="G33" s="6"/>
      <c r="H33" s="6"/>
      <c r="I33" s="6"/>
      <c r="J33" s="70"/>
      <c r="K33" s="71">
        <f>J28+J30+J32</f>
        <v>0</v>
      </c>
      <c r="L33" s="72"/>
    </row>
    <row r="34" spans="1:12" ht="15.75" customHeight="1">
      <c r="A34" s="6"/>
      <c r="B34" s="69" t="s">
        <v>218</v>
      </c>
      <c r="C34" s="6"/>
      <c r="D34" s="6"/>
      <c r="E34" s="6"/>
      <c r="F34" s="6"/>
      <c r="G34" s="6"/>
      <c r="H34" s="6"/>
      <c r="I34" s="6"/>
      <c r="J34" s="70"/>
      <c r="K34" s="71"/>
      <c r="L34" s="72"/>
    </row>
    <row r="35" spans="1:12" ht="15.75" customHeight="1">
      <c r="A35" s="6"/>
      <c r="B35" s="69"/>
      <c r="C35" s="6" t="s">
        <v>219</v>
      </c>
      <c r="D35" s="6"/>
      <c r="E35" s="6"/>
      <c r="F35" s="6"/>
      <c r="G35" s="6"/>
      <c r="H35" s="6"/>
      <c r="I35" s="6"/>
      <c r="J35" s="70">
        <v>0</v>
      </c>
      <c r="K35" s="71"/>
      <c r="L35" s="72"/>
    </row>
    <row r="36" spans="1:12" ht="15.75" customHeight="1">
      <c r="A36" s="6"/>
      <c r="B36" s="69"/>
      <c r="C36" s="6" t="s">
        <v>220</v>
      </c>
      <c r="D36" s="6"/>
      <c r="E36" s="6"/>
      <c r="F36" s="6"/>
      <c r="G36" s="6"/>
      <c r="H36" s="6"/>
      <c r="I36" s="6"/>
      <c r="J36" s="70">
        <v>0</v>
      </c>
      <c r="K36" s="71">
        <f>J35+J36</f>
        <v>0</v>
      </c>
      <c r="L36" s="72"/>
    </row>
    <row r="37" spans="1:12" ht="15.75" customHeight="1">
      <c r="A37" s="6"/>
      <c r="B37" s="69" t="s">
        <v>221</v>
      </c>
      <c r="C37" s="6"/>
      <c r="D37" s="6"/>
      <c r="E37" s="6"/>
      <c r="F37" s="6"/>
      <c r="G37" s="6"/>
      <c r="H37" s="6"/>
      <c r="I37" s="6"/>
      <c r="J37" s="70"/>
      <c r="K37" s="67">
        <f>K33-K36</f>
        <v>0</v>
      </c>
      <c r="L37" s="72"/>
    </row>
    <row r="38" spans="1:12" ht="15.75" customHeight="1">
      <c r="A38" s="6"/>
      <c r="B38" s="69" t="s">
        <v>222</v>
      </c>
      <c r="C38" s="6"/>
      <c r="D38" s="6"/>
      <c r="E38" s="6"/>
      <c r="F38" s="6"/>
      <c r="G38" s="6"/>
      <c r="H38" s="6"/>
      <c r="I38" s="6"/>
      <c r="J38" s="70"/>
      <c r="K38" s="71"/>
      <c r="L38" s="72"/>
    </row>
    <row r="39" spans="1:12" ht="15.75" customHeight="1">
      <c r="A39" s="6"/>
      <c r="B39" s="69"/>
      <c r="C39" s="6" t="s">
        <v>223</v>
      </c>
      <c r="D39" s="6"/>
      <c r="E39" s="6"/>
      <c r="F39" s="6"/>
      <c r="G39" s="6"/>
      <c r="H39" s="6"/>
      <c r="I39" s="6"/>
      <c r="J39" s="73">
        <v>0</v>
      </c>
      <c r="K39" s="71"/>
      <c r="L39" s="72"/>
    </row>
    <row r="40" spans="1:12" ht="15.75" customHeight="1">
      <c r="A40" s="6"/>
      <c r="B40" s="69"/>
      <c r="C40" s="6" t="s">
        <v>224</v>
      </c>
      <c r="D40" s="6"/>
      <c r="E40" s="6"/>
      <c r="F40" s="6"/>
      <c r="G40" s="6"/>
      <c r="H40" s="6"/>
      <c r="I40" s="6"/>
      <c r="J40" s="73">
        <v>0</v>
      </c>
      <c r="K40" s="71"/>
      <c r="L40" s="72"/>
    </row>
    <row r="41" spans="1:12" ht="15.75" customHeight="1">
      <c r="A41" s="6"/>
      <c r="B41" s="69" t="s">
        <v>225</v>
      </c>
      <c r="C41" s="6"/>
      <c r="D41" s="6"/>
      <c r="E41" s="6"/>
      <c r="F41" s="6"/>
      <c r="G41" s="6"/>
      <c r="H41" s="6"/>
      <c r="I41" s="6"/>
      <c r="J41" s="70"/>
      <c r="K41" s="74">
        <f>J39+J40</f>
        <v>0</v>
      </c>
      <c r="L41" s="72"/>
    </row>
    <row r="42" spans="1:12" ht="15.75" customHeight="1">
      <c r="A42" s="6"/>
      <c r="B42" s="69" t="s">
        <v>226</v>
      </c>
      <c r="C42" s="6"/>
      <c r="D42" s="6"/>
      <c r="E42" s="6"/>
      <c r="F42" s="6"/>
      <c r="G42" s="6"/>
      <c r="H42" s="6"/>
      <c r="I42" s="6"/>
      <c r="J42" s="70"/>
      <c r="K42" s="71"/>
      <c r="L42" s="72">
        <f>K37-K41</f>
        <v>0</v>
      </c>
    </row>
    <row r="43" spans="1:12" ht="15.75" customHeight="1">
      <c r="A43" s="6"/>
      <c r="B43" s="69" t="s">
        <v>227</v>
      </c>
      <c r="C43" s="6"/>
      <c r="D43" s="6"/>
      <c r="E43" s="6"/>
      <c r="F43" s="6"/>
      <c r="G43" s="6"/>
      <c r="H43" s="6"/>
      <c r="I43" s="6"/>
      <c r="J43" s="70"/>
      <c r="K43" s="71"/>
      <c r="L43" s="72"/>
    </row>
    <row r="44" spans="1:12" ht="15.75" customHeight="1">
      <c r="A44" s="6"/>
      <c r="B44" s="69"/>
      <c r="C44" s="370" t="s">
        <v>228</v>
      </c>
      <c r="D44" s="304"/>
      <c r="E44" s="304"/>
      <c r="F44" s="304"/>
      <c r="G44" s="305"/>
      <c r="H44" s="6"/>
      <c r="I44" s="6"/>
      <c r="J44" s="70">
        <v>0</v>
      </c>
      <c r="K44" s="71"/>
      <c r="L44" s="72"/>
    </row>
    <row r="45" spans="1:12" ht="15.75" customHeight="1">
      <c r="A45" s="6"/>
      <c r="B45" s="69"/>
      <c r="C45" s="370"/>
      <c r="D45" s="304"/>
      <c r="E45" s="304"/>
      <c r="F45" s="304"/>
      <c r="G45" s="305"/>
      <c r="H45" s="6"/>
      <c r="I45" s="6"/>
      <c r="J45" s="70"/>
      <c r="K45" s="71"/>
      <c r="L45" s="74">
        <f>J44+J45</f>
        <v>0</v>
      </c>
    </row>
    <row r="46" spans="1:12" ht="15.75" customHeight="1">
      <c r="A46" s="6"/>
      <c r="B46" s="75" t="s">
        <v>229</v>
      </c>
      <c r="C46" s="76"/>
      <c r="D46" s="76"/>
      <c r="E46" s="76"/>
      <c r="F46" s="76"/>
      <c r="G46" s="76"/>
      <c r="H46" s="76"/>
      <c r="I46" s="76"/>
      <c r="J46" s="74"/>
      <c r="K46" s="74"/>
      <c r="L46" s="77">
        <f>L42+L45</f>
        <v>0</v>
      </c>
    </row>
    <row r="47" spans="1:12" ht="15.75" customHeight="1">
      <c r="A47" s="6"/>
      <c r="B47" s="6"/>
      <c r="C47" s="6"/>
      <c r="D47" s="6"/>
      <c r="E47" s="6"/>
      <c r="F47" s="6"/>
      <c r="G47" s="6"/>
      <c r="H47" s="6"/>
      <c r="I47" s="6"/>
      <c r="J47" s="6"/>
      <c r="K47" s="6"/>
      <c r="L47" s="6"/>
    </row>
    <row r="48" spans="1:12" ht="15.75" customHeight="1">
      <c r="A48" s="6"/>
      <c r="B48" s="6"/>
      <c r="C48" s="6"/>
      <c r="D48" s="6"/>
      <c r="E48" s="6"/>
      <c r="F48" s="6"/>
      <c r="G48" s="6"/>
      <c r="H48" s="6"/>
      <c r="I48" s="6"/>
      <c r="J48" s="6"/>
      <c r="K48" s="6"/>
      <c r="L48" s="6"/>
    </row>
    <row r="49" spans="1:12" ht="15.75" customHeight="1">
      <c r="A49" s="6"/>
      <c r="B49" s="64" t="s">
        <v>230</v>
      </c>
      <c r="C49" s="65"/>
      <c r="D49" s="65"/>
      <c r="E49" s="65"/>
      <c r="F49" s="65"/>
      <c r="G49" s="65"/>
      <c r="H49" s="65"/>
      <c r="I49" s="65"/>
      <c r="J49" s="67"/>
      <c r="K49" s="67"/>
      <c r="L49" s="68">
        <f>L46</f>
        <v>0</v>
      </c>
    </row>
    <row r="50" spans="1:12" ht="15.75" customHeight="1">
      <c r="A50" s="6"/>
      <c r="B50" s="69" t="s">
        <v>231</v>
      </c>
      <c r="C50" s="6"/>
      <c r="D50" s="6"/>
      <c r="E50" s="6"/>
      <c r="F50" s="6"/>
      <c r="G50" s="6"/>
      <c r="H50" s="6"/>
      <c r="I50" s="6"/>
      <c r="J50" s="374" t="s">
        <v>232</v>
      </c>
      <c r="K50" s="374" t="s">
        <v>233</v>
      </c>
      <c r="L50" s="72"/>
    </row>
    <row r="51" spans="1:12" ht="15.75" customHeight="1">
      <c r="A51" s="6"/>
      <c r="B51" s="69" t="s">
        <v>234</v>
      </c>
      <c r="C51" s="6"/>
      <c r="D51" s="6"/>
      <c r="E51" s="6"/>
      <c r="F51" s="6"/>
      <c r="G51" s="6"/>
      <c r="H51" s="6"/>
      <c r="I51" s="6"/>
      <c r="J51" s="375"/>
      <c r="K51" s="375"/>
      <c r="L51" s="72"/>
    </row>
    <row r="52" spans="1:12" ht="15.75" customHeight="1">
      <c r="A52" s="6"/>
      <c r="B52" s="69"/>
      <c r="C52" s="6" t="s">
        <v>235</v>
      </c>
      <c r="D52" s="6"/>
      <c r="E52" s="6"/>
      <c r="F52" s="6"/>
      <c r="G52" s="6"/>
      <c r="H52" s="364" t="s">
        <v>236</v>
      </c>
      <c r="I52" s="258"/>
      <c r="J52" s="71"/>
      <c r="K52" s="71"/>
      <c r="L52" s="72"/>
    </row>
    <row r="53" spans="1:12" ht="15.75" customHeight="1">
      <c r="A53" s="6"/>
      <c r="B53" s="69"/>
      <c r="C53" s="6" t="s">
        <v>237</v>
      </c>
      <c r="D53" s="6"/>
      <c r="E53" s="6"/>
      <c r="F53" s="6"/>
      <c r="G53" s="6"/>
      <c r="H53" s="365" t="s">
        <v>526</v>
      </c>
      <c r="I53" s="366"/>
      <c r="J53" s="71"/>
      <c r="K53" s="71"/>
      <c r="L53" s="72"/>
    </row>
    <row r="54" spans="1:12" ht="15.75" customHeight="1">
      <c r="A54" s="6"/>
      <c r="B54" s="69"/>
      <c r="C54" s="6" t="s">
        <v>238</v>
      </c>
      <c r="D54" s="6"/>
      <c r="E54" s="6"/>
      <c r="F54" s="6"/>
      <c r="G54" s="6"/>
      <c r="H54" s="365" t="s">
        <v>526</v>
      </c>
      <c r="I54" s="366"/>
      <c r="J54" s="71"/>
      <c r="K54" s="71"/>
      <c r="L54" s="72"/>
    </row>
    <row r="55" spans="1:12" ht="15.75" customHeight="1">
      <c r="A55" s="6"/>
      <c r="B55" s="69"/>
      <c r="C55" s="6" t="s">
        <v>239</v>
      </c>
      <c r="D55" s="6"/>
      <c r="E55" s="6"/>
      <c r="F55" s="6"/>
      <c r="G55" s="6"/>
      <c r="H55" s="365" t="s">
        <v>526</v>
      </c>
      <c r="I55" s="366"/>
      <c r="J55" s="71"/>
      <c r="K55" s="71"/>
      <c r="L55" s="72"/>
    </row>
    <row r="56" spans="1:12" ht="15.75" customHeight="1">
      <c r="A56" s="6"/>
      <c r="B56" s="69"/>
      <c r="C56" s="6" t="s">
        <v>240</v>
      </c>
      <c r="D56" s="6"/>
      <c r="E56" s="6"/>
      <c r="F56" s="6"/>
      <c r="G56" s="6"/>
      <c r="H56" s="365" t="s">
        <v>526</v>
      </c>
      <c r="I56" s="366"/>
      <c r="J56" s="71"/>
      <c r="K56" s="71"/>
      <c r="L56" s="72"/>
    </row>
    <row r="57" spans="1:12" ht="15.75" customHeight="1">
      <c r="A57" s="6"/>
      <c r="B57" s="69"/>
      <c r="C57" s="6" t="s">
        <v>241</v>
      </c>
      <c r="D57" s="6"/>
      <c r="E57" s="6"/>
      <c r="F57" s="6"/>
      <c r="G57" s="6"/>
      <c r="H57" s="365" t="s">
        <v>526</v>
      </c>
      <c r="I57" s="366"/>
      <c r="J57" s="71"/>
      <c r="K57" s="71"/>
      <c r="L57" s="72"/>
    </row>
    <row r="58" spans="1:12" ht="15.75" customHeight="1">
      <c r="A58" s="6"/>
      <c r="B58" s="69"/>
      <c r="C58" s="6" t="s">
        <v>242</v>
      </c>
      <c r="D58" s="6"/>
      <c r="E58" s="6"/>
      <c r="F58" s="6"/>
      <c r="G58" s="6"/>
      <c r="H58" s="365" t="s">
        <v>526</v>
      </c>
      <c r="I58" s="366"/>
      <c r="J58" s="71"/>
      <c r="K58" s="71"/>
      <c r="L58" s="72"/>
    </row>
    <row r="59" spans="1:12" ht="15.75" customHeight="1">
      <c r="A59" s="6"/>
      <c r="B59" s="69"/>
      <c r="C59" s="6" t="s">
        <v>243</v>
      </c>
      <c r="D59" s="6"/>
      <c r="E59" s="6"/>
      <c r="F59" s="6"/>
      <c r="G59" s="6"/>
      <c r="H59" s="365" t="s">
        <v>526</v>
      </c>
      <c r="I59" s="366"/>
      <c r="J59" s="71"/>
      <c r="K59" s="71"/>
      <c r="L59" s="72"/>
    </row>
    <row r="60" spans="1:12" ht="15.75" customHeight="1">
      <c r="A60" s="6"/>
      <c r="B60" s="69"/>
      <c r="C60" s="6" t="s">
        <v>244</v>
      </c>
      <c r="D60" s="6"/>
      <c r="E60" s="6"/>
      <c r="F60" s="6"/>
      <c r="G60" s="6"/>
      <c r="H60" s="365" t="s">
        <v>526</v>
      </c>
      <c r="I60" s="366"/>
      <c r="J60" s="71"/>
      <c r="K60" s="71"/>
      <c r="L60" s="72"/>
    </row>
    <row r="61" spans="1:12" ht="15.75" customHeight="1">
      <c r="A61" s="6"/>
      <c r="B61" s="69"/>
      <c r="C61" s="6" t="s">
        <v>245</v>
      </c>
      <c r="D61" s="6"/>
      <c r="E61" s="6"/>
      <c r="F61" s="6"/>
      <c r="G61" s="6"/>
      <c r="H61" s="365" t="s">
        <v>526</v>
      </c>
      <c r="I61" s="366"/>
      <c r="J61" s="71"/>
      <c r="K61" s="71"/>
      <c r="L61" s="72"/>
    </row>
    <row r="62" spans="1:12" ht="15.75" customHeight="1">
      <c r="A62" s="6"/>
      <c r="B62" s="69"/>
      <c r="C62" s="6" t="s">
        <v>246</v>
      </c>
      <c r="D62" s="6"/>
      <c r="E62" s="6"/>
      <c r="F62" s="6"/>
      <c r="G62" s="6"/>
      <c r="H62" s="365" t="s">
        <v>526</v>
      </c>
      <c r="I62" s="366"/>
      <c r="J62" s="71">
        <f>SUM(H53:I62)</f>
        <v>0</v>
      </c>
      <c r="K62" s="71">
        <f>IF(J62&gt;150000, 150000, J62)</f>
        <v>0</v>
      </c>
      <c r="L62" s="72"/>
    </row>
    <row r="63" spans="1:12" ht="15.75" customHeight="1">
      <c r="A63" s="6"/>
      <c r="B63" s="69" t="s">
        <v>247</v>
      </c>
      <c r="C63" s="6"/>
      <c r="D63" s="6"/>
      <c r="E63" s="6"/>
      <c r="F63" s="6"/>
      <c r="G63" s="6"/>
      <c r="H63" s="6"/>
      <c r="I63" s="6"/>
      <c r="J63" s="71"/>
      <c r="K63" s="71"/>
      <c r="L63" s="72"/>
    </row>
    <row r="64" spans="1:12" ht="15.75" customHeight="1">
      <c r="A64" s="6"/>
      <c r="B64" s="69" t="s">
        <v>248</v>
      </c>
      <c r="C64" s="6"/>
      <c r="D64" s="6"/>
      <c r="E64" s="6"/>
      <c r="F64" s="6"/>
      <c r="G64" s="6"/>
      <c r="H64" s="6"/>
      <c r="I64" s="6"/>
      <c r="J64" s="71"/>
      <c r="K64" s="71"/>
      <c r="L64" s="72"/>
    </row>
    <row r="65" spans="1:12" ht="15.75" customHeight="1">
      <c r="A65" s="6"/>
      <c r="B65" s="69" t="s">
        <v>249</v>
      </c>
      <c r="C65" s="6"/>
      <c r="D65" s="6"/>
      <c r="E65" s="6"/>
      <c r="F65" s="6"/>
      <c r="G65" s="6"/>
      <c r="H65" s="6"/>
      <c r="I65" s="6"/>
      <c r="J65" s="374" t="s">
        <v>250</v>
      </c>
      <c r="K65" s="374" t="s">
        <v>233</v>
      </c>
      <c r="L65" s="72"/>
    </row>
    <row r="66" spans="1:12" ht="15.75" customHeight="1">
      <c r="A66" s="6"/>
      <c r="B66" s="69"/>
      <c r="C66" s="6"/>
      <c r="D66" s="6"/>
      <c r="E66" s="6"/>
      <c r="F66" s="6"/>
      <c r="G66" s="6"/>
      <c r="H66" s="364" t="s">
        <v>232</v>
      </c>
      <c r="I66" s="258"/>
      <c r="J66" s="375"/>
      <c r="K66" s="375"/>
      <c r="L66" s="72"/>
    </row>
    <row r="67" spans="1:12" ht="15.75" customHeight="1">
      <c r="A67" s="6"/>
      <c r="B67" s="69"/>
      <c r="C67" s="6" t="s">
        <v>251</v>
      </c>
      <c r="D67" s="1" t="s">
        <v>252</v>
      </c>
      <c r="E67" s="6"/>
      <c r="F67" s="6"/>
      <c r="G67" s="6"/>
      <c r="H67" s="364"/>
      <c r="I67" s="258"/>
      <c r="J67" s="70">
        <v>0</v>
      </c>
      <c r="K67" s="70">
        <v>0</v>
      </c>
      <c r="L67" s="72"/>
    </row>
    <row r="68" spans="1:12" ht="15.75" customHeight="1">
      <c r="A68" s="6"/>
      <c r="B68" s="69"/>
      <c r="C68" s="6" t="s">
        <v>253</v>
      </c>
      <c r="D68" s="1" t="s">
        <v>254</v>
      </c>
      <c r="E68" s="6"/>
      <c r="F68" s="6"/>
      <c r="G68" s="6"/>
      <c r="H68" s="364"/>
      <c r="I68" s="258"/>
      <c r="J68" s="70">
        <v>0</v>
      </c>
      <c r="K68" s="70">
        <v>0</v>
      </c>
      <c r="L68" s="72"/>
    </row>
    <row r="69" spans="1:12" ht="15.75" customHeight="1">
      <c r="A69" s="6"/>
      <c r="B69" s="69"/>
      <c r="C69" s="6" t="s">
        <v>255</v>
      </c>
      <c r="D69" s="1" t="s">
        <v>256</v>
      </c>
      <c r="E69" s="6"/>
      <c r="F69" s="6"/>
      <c r="G69" s="6"/>
      <c r="H69" s="364"/>
      <c r="I69" s="258"/>
      <c r="J69" s="70">
        <v>0</v>
      </c>
      <c r="K69" s="70">
        <v>0</v>
      </c>
      <c r="L69" s="72"/>
    </row>
    <row r="70" spans="1:12" ht="15.75" customHeight="1">
      <c r="A70" s="6"/>
      <c r="B70" s="69"/>
      <c r="C70" s="6" t="s">
        <v>257</v>
      </c>
      <c r="D70" s="1" t="s">
        <v>258</v>
      </c>
      <c r="E70" s="6"/>
      <c r="F70" s="6"/>
      <c r="G70" s="6"/>
      <c r="H70" s="364"/>
      <c r="I70" s="258"/>
      <c r="J70" s="70">
        <v>0</v>
      </c>
      <c r="K70" s="70">
        <v>0</v>
      </c>
      <c r="L70" s="72"/>
    </row>
    <row r="71" spans="1:12" ht="15.75" customHeight="1">
      <c r="A71" s="6"/>
      <c r="B71" s="69"/>
      <c r="C71" s="6" t="s">
        <v>259</v>
      </c>
      <c r="D71" s="1" t="s">
        <v>260</v>
      </c>
      <c r="E71" s="6"/>
      <c r="F71" s="6"/>
      <c r="G71" s="6"/>
      <c r="H71" s="364"/>
      <c r="I71" s="258"/>
      <c r="J71" s="70">
        <v>0</v>
      </c>
      <c r="K71" s="70">
        <v>0</v>
      </c>
      <c r="L71" s="72"/>
    </row>
    <row r="72" spans="1:12" ht="15.75" customHeight="1">
      <c r="A72" s="6"/>
      <c r="B72" s="69" t="s">
        <v>261</v>
      </c>
      <c r="C72" s="6"/>
      <c r="D72" s="6"/>
      <c r="E72" s="6"/>
      <c r="F72" s="6"/>
      <c r="G72" s="6"/>
      <c r="H72" s="6"/>
      <c r="I72" s="6"/>
      <c r="J72" s="71"/>
      <c r="K72" s="71"/>
      <c r="L72" s="72">
        <f>K62+K67+K68+K69+K70+K71</f>
        <v>0</v>
      </c>
    </row>
    <row r="73" spans="1:12" ht="15.75" customHeight="1">
      <c r="A73" s="6"/>
      <c r="B73" s="69" t="s">
        <v>262</v>
      </c>
      <c r="C73" s="6"/>
      <c r="D73" s="6"/>
      <c r="E73" s="6"/>
      <c r="F73" s="6"/>
      <c r="G73" s="6"/>
      <c r="H73" s="6"/>
      <c r="I73" s="6"/>
      <c r="J73" s="71"/>
      <c r="K73" s="71"/>
      <c r="L73" s="61">
        <f>L49-L72</f>
        <v>0</v>
      </c>
    </row>
    <row r="74" spans="1:12" ht="15.75" customHeight="1">
      <c r="A74" s="6"/>
      <c r="B74" s="69" t="s">
        <v>263</v>
      </c>
      <c r="C74" s="6"/>
      <c r="D74" s="6"/>
      <c r="E74" s="6"/>
      <c r="F74" s="6"/>
      <c r="G74" s="6"/>
      <c r="H74" s="6"/>
      <c r="I74" s="6"/>
      <c r="J74" s="71"/>
      <c r="K74" s="71"/>
      <c r="L74" s="78" t="s">
        <v>526</v>
      </c>
    </row>
    <row r="75" spans="1:12" ht="15.75" customHeight="1">
      <c r="A75" s="6"/>
      <c r="B75" s="69" t="s">
        <v>264</v>
      </c>
      <c r="C75" s="6"/>
      <c r="D75" s="6"/>
      <c r="E75" s="6"/>
      <c r="F75" s="6"/>
      <c r="G75" s="6"/>
      <c r="H75" s="6"/>
      <c r="I75" s="6"/>
      <c r="J75" s="71"/>
      <c r="K75" s="71"/>
      <c r="L75" s="78" t="s">
        <v>526</v>
      </c>
    </row>
    <row r="76" spans="1:12" ht="15.75" customHeight="1">
      <c r="A76" s="6"/>
      <c r="B76" s="69" t="s">
        <v>265</v>
      </c>
      <c r="C76" s="6"/>
      <c r="D76" s="6"/>
      <c r="E76" s="6"/>
      <c r="F76" s="6"/>
      <c r="G76" s="6"/>
      <c r="H76" s="6"/>
      <c r="I76" s="6"/>
      <c r="J76" s="71"/>
      <c r="K76" s="71"/>
      <c r="L76" s="72" t="e">
        <f>L74+L75</f>
        <v>#VALUE!</v>
      </c>
    </row>
    <row r="77" spans="1:12" ht="15.75" customHeight="1">
      <c r="A77" s="6"/>
      <c r="B77" s="69" t="s">
        <v>266</v>
      </c>
      <c r="C77" s="6"/>
      <c r="D77" s="6"/>
      <c r="E77" s="6"/>
      <c r="F77" s="6"/>
      <c r="G77" s="6"/>
      <c r="H77" s="6"/>
      <c r="I77" s="6"/>
      <c r="J77" s="71"/>
      <c r="K77" s="71"/>
      <c r="L77" s="79">
        <v>0</v>
      </c>
    </row>
    <row r="78" spans="1:12" ht="15.75" customHeight="1">
      <c r="A78" s="6"/>
      <c r="B78" s="75" t="s">
        <v>267</v>
      </c>
      <c r="C78" s="76"/>
      <c r="D78" s="76"/>
      <c r="E78" s="76"/>
      <c r="F78" s="76"/>
      <c r="G78" s="76"/>
      <c r="H78" s="76"/>
      <c r="I78" s="76"/>
      <c r="J78" s="74"/>
      <c r="K78" s="74"/>
      <c r="L78" s="77" t="e">
        <f>L76-L77</f>
        <v>#VALUE!</v>
      </c>
    </row>
    <row r="79" spans="1:12" ht="15.75" customHeight="1">
      <c r="A79" s="6"/>
      <c r="B79" s="6"/>
      <c r="C79" s="6"/>
      <c r="D79" s="6"/>
      <c r="E79" s="6"/>
      <c r="F79" s="6"/>
      <c r="G79" s="6"/>
      <c r="H79" s="6"/>
      <c r="I79" s="6"/>
      <c r="J79" s="6"/>
      <c r="K79" s="6"/>
      <c r="L79" s="6"/>
    </row>
    <row r="80" spans="1:12" ht="15.75" customHeight="1">
      <c r="A80" s="6"/>
      <c r="B80" s="6" t="s">
        <v>268</v>
      </c>
      <c r="C80" s="6"/>
      <c r="D80" s="6"/>
      <c r="E80" s="6"/>
      <c r="F80" s="6"/>
      <c r="G80" s="6"/>
      <c r="H80" s="6"/>
      <c r="I80" s="6"/>
      <c r="J80" s="6"/>
      <c r="K80" s="6"/>
      <c r="L80" s="6"/>
    </row>
    <row r="81" spans="1:12" ht="15.75" customHeight="1">
      <c r="A81" s="6"/>
      <c r="B81" s="80" t="s">
        <v>269</v>
      </c>
      <c r="C81" s="371">
        <f>B7</f>
        <v>0</v>
      </c>
      <c r="D81" s="353"/>
      <c r="E81" s="372"/>
      <c r="F81" s="65" t="s">
        <v>270</v>
      </c>
      <c r="G81" s="65"/>
      <c r="H81" s="65"/>
      <c r="I81" s="81">
        <f>B8</f>
        <v>0</v>
      </c>
      <c r="J81" s="65" t="s">
        <v>271</v>
      </c>
      <c r="K81" s="65"/>
      <c r="L81" s="68"/>
    </row>
    <row r="82" spans="1:12" ht="15.75" customHeight="1">
      <c r="A82" s="6"/>
      <c r="B82" s="69" t="s">
        <v>272</v>
      </c>
      <c r="C82" s="82" t="e">
        <f>L78</f>
        <v>#VALUE!</v>
      </c>
      <c r="D82" s="6" t="s">
        <v>273</v>
      </c>
      <c r="E82" s="1"/>
      <c r="F82" s="1"/>
      <c r="G82" s="1"/>
      <c r="H82" s="1"/>
      <c r="I82" s="1"/>
      <c r="J82" s="1"/>
      <c r="K82" s="1"/>
      <c r="L82" s="72" t="s">
        <v>274</v>
      </c>
    </row>
    <row r="83" spans="1:12" ht="15.75" customHeight="1">
      <c r="A83" s="6"/>
      <c r="B83" s="69" t="s">
        <v>275</v>
      </c>
      <c r="C83" s="6"/>
      <c r="D83" s="6"/>
      <c r="E83" s="6"/>
      <c r="F83" s="6"/>
      <c r="G83" s="6"/>
      <c r="H83" s="6"/>
      <c r="I83" s="6"/>
      <c r="J83" s="6"/>
      <c r="K83" s="6"/>
      <c r="L83" s="72"/>
    </row>
    <row r="84" spans="1:12" ht="15.75" customHeight="1">
      <c r="A84" s="6"/>
      <c r="B84" s="69" t="s">
        <v>276</v>
      </c>
      <c r="C84" s="6"/>
      <c r="D84" s="6"/>
      <c r="E84" s="6"/>
      <c r="F84" s="6"/>
      <c r="G84" s="6"/>
      <c r="H84" s="6"/>
      <c r="I84" s="6"/>
      <c r="J84" s="6"/>
      <c r="K84" s="6"/>
      <c r="L84" s="72"/>
    </row>
    <row r="85" spans="1:12" ht="15.75" customHeight="1">
      <c r="A85" s="6"/>
      <c r="B85" s="69" t="s">
        <v>277</v>
      </c>
      <c r="C85" s="6"/>
      <c r="D85" s="6"/>
      <c r="E85" s="6"/>
      <c r="F85" s="6"/>
      <c r="G85" s="6"/>
      <c r="H85" s="6"/>
      <c r="I85" s="6"/>
      <c r="J85" s="6"/>
      <c r="K85" s="6"/>
      <c r="L85" s="72"/>
    </row>
    <row r="86" spans="1:12" ht="15.75" customHeight="1">
      <c r="A86" s="6"/>
      <c r="B86" s="69"/>
      <c r="C86" s="6"/>
      <c r="D86" s="6"/>
      <c r="E86" s="6"/>
      <c r="F86" s="6"/>
      <c r="G86" s="6"/>
      <c r="H86" s="6"/>
      <c r="I86" s="6"/>
      <c r="J86" s="6"/>
      <c r="K86" s="6"/>
      <c r="L86" s="72"/>
    </row>
    <row r="87" spans="1:12" ht="15.75" customHeight="1">
      <c r="A87" s="6"/>
      <c r="B87" s="69"/>
      <c r="C87" s="6"/>
      <c r="D87" s="6"/>
      <c r="E87" s="6"/>
      <c r="F87" s="6"/>
      <c r="G87" s="6"/>
      <c r="H87" s="6"/>
      <c r="I87" s="6"/>
      <c r="J87" s="6"/>
      <c r="K87" s="6"/>
      <c r="L87" s="72"/>
    </row>
    <row r="88" spans="1:12" ht="15.75" customHeight="1">
      <c r="A88" s="6"/>
      <c r="B88" s="69"/>
      <c r="C88" s="6"/>
      <c r="D88" s="6"/>
      <c r="E88" s="6"/>
      <c r="F88" s="6"/>
      <c r="G88" s="6" t="s">
        <v>278</v>
      </c>
      <c r="H88" s="6"/>
      <c r="I88" s="6"/>
      <c r="J88" s="6"/>
      <c r="K88" s="6"/>
      <c r="L88" s="72"/>
    </row>
    <row r="89" spans="1:12" ht="15.75" customHeight="1">
      <c r="A89" s="6"/>
      <c r="B89" s="69" t="s">
        <v>279</v>
      </c>
      <c r="C89" s="6">
        <v>0</v>
      </c>
      <c r="D89" s="6"/>
      <c r="E89" s="6"/>
      <c r="F89" s="6"/>
      <c r="G89" s="6" t="s">
        <v>280</v>
      </c>
      <c r="H89" s="6"/>
      <c r="I89" s="373">
        <f t="shared" ref="I89:I90" si="0">B7</f>
        <v>0</v>
      </c>
      <c r="J89" s="257"/>
      <c r="K89" s="257"/>
      <c r="L89" s="72"/>
    </row>
    <row r="90" spans="1:12" ht="15.75" customHeight="1">
      <c r="A90" s="6"/>
      <c r="B90" s="69" t="s">
        <v>281</v>
      </c>
      <c r="C90" s="83">
        <f ca="1">NOW()</f>
        <v>45627.523331018521</v>
      </c>
      <c r="D90" s="6"/>
      <c r="E90" s="6"/>
      <c r="F90" s="6"/>
      <c r="G90" s="6" t="s">
        <v>282</v>
      </c>
      <c r="H90" s="6"/>
      <c r="I90" s="373">
        <f t="shared" si="0"/>
        <v>0</v>
      </c>
      <c r="J90" s="257"/>
      <c r="K90" s="257"/>
      <c r="L90" s="72"/>
    </row>
    <row r="91" spans="1:12" ht="15.75" customHeight="1">
      <c r="A91" s="6"/>
      <c r="B91" s="75"/>
      <c r="C91" s="76"/>
      <c r="D91" s="76"/>
      <c r="E91" s="76"/>
      <c r="F91" s="76"/>
      <c r="G91" s="76"/>
      <c r="H91" s="76"/>
      <c r="I91" s="76"/>
      <c r="J91" s="76"/>
      <c r="K91" s="76"/>
      <c r="L91" s="77"/>
    </row>
    <row r="92" spans="1:12" ht="15.75" customHeight="1">
      <c r="A92" s="6"/>
      <c r="B92" s="84" t="s">
        <v>283</v>
      </c>
      <c r="C92" s="6"/>
      <c r="D92" s="6"/>
      <c r="E92" s="6"/>
      <c r="F92" s="6"/>
      <c r="G92" s="6"/>
      <c r="H92" s="6"/>
      <c r="I92" s="6"/>
      <c r="J92" s="6"/>
      <c r="K92" s="6"/>
      <c r="L92" s="6"/>
    </row>
    <row r="93" spans="1:12" ht="15.75" customHeight="1">
      <c r="A93" s="6"/>
      <c r="B93" s="84" t="s">
        <v>284</v>
      </c>
      <c r="C93" s="6"/>
      <c r="D93" s="6"/>
      <c r="E93" s="6"/>
      <c r="F93" s="6"/>
      <c r="G93" s="6"/>
      <c r="H93" s="6"/>
      <c r="I93" s="6"/>
      <c r="J93" s="6"/>
      <c r="K93" s="6"/>
      <c r="L93" s="6"/>
    </row>
    <row r="94" spans="1:12" ht="15.75" customHeight="1">
      <c r="A94" s="6"/>
      <c r="B94" s="84" t="s">
        <v>285</v>
      </c>
      <c r="C94" s="6"/>
      <c r="D94" s="6"/>
      <c r="E94" s="6"/>
      <c r="F94" s="6"/>
      <c r="G94" s="6"/>
      <c r="H94" s="6"/>
      <c r="I94" s="6"/>
      <c r="J94" s="6"/>
      <c r="K94" s="6"/>
      <c r="L94" s="6"/>
    </row>
    <row r="95" spans="1:12" ht="15.75" customHeight="1">
      <c r="A95" s="6"/>
      <c r="B95" s="84" t="s">
        <v>286</v>
      </c>
      <c r="C95" s="84"/>
      <c r="D95" s="6"/>
      <c r="E95" s="6"/>
      <c r="F95" s="6"/>
      <c r="G95" s="6"/>
      <c r="H95" s="6"/>
      <c r="I95" s="6"/>
      <c r="J95" s="6"/>
      <c r="K95" s="6"/>
      <c r="L95" s="6"/>
    </row>
    <row r="96" spans="1:12" ht="15.75" customHeight="1">
      <c r="A96" s="6"/>
      <c r="B96" s="84" t="s">
        <v>287</v>
      </c>
      <c r="C96" s="84"/>
      <c r="D96" s="6"/>
      <c r="E96" s="6"/>
      <c r="F96" s="6"/>
      <c r="G96" s="6"/>
      <c r="H96" s="6"/>
      <c r="I96" s="6"/>
      <c r="J96" s="6"/>
      <c r="K96" s="6"/>
      <c r="L96" s="6"/>
    </row>
    <row r="97" spans="1:12" ht="15.75" customHeight="1">
      <c r="A97" s="6"/>
      <c r="B97" s="84" t="s">
        <v>288</v>
      </c>
      <c r="C97" s="84"/>
      <c r="D97" s="6"/>
      <c r="E97" s="6"/>
      <c r="F97" s="6"/>
      <c r="G97" s="6"/>
      <c r="H97" s="6"/>
      <c r="I97" s="6"/>
      <c r="J97" s="6"/>
      <c r="K97" s="6"/>
      <c r="L97" s="6"/>
    </row>
    <row r="98" spans="1:12" ht="15.75" customHeight="1">
      <c r="A98" s="6"/>
      <c r="B98" s="85" t="s">
        <v>289</v>
      </c>
      <c r="C98" s="85"/>
      <c r="D98" s="51"/>
      <c r="E98" s="6"/>
      <c r="F98" s="6"/>
      <c r="G98" s="6"/>
      <c r="H98" s="6"/>
      <c r="I98" s="84"/>
      <c r="J98" s="6"/>
      <c r="K98" s="6"/>
      <c r="L98" s="6"/>
    </row>
    <row r="99" spans="1:12" ht="15.75" customHeight="1">
      <c r="A99" s="6"/>
      <c r="B99" s="6"/>
      <c r="C99" s="6"/>
      <c r="D99" s="6"/>
      <c r="E99" s="6"/>
      <c r="F99" s="6"/>
      <c r="G99" s="6"/>
      <c r="H99" s="6"/>
      <c r="I99" s="6"/>
      <c r="J99" s="6"/>
      <c r="K99" s="6"/>
      <c r="L99" s="6"/>
    </row>
    <row r="100" spans="1:12" ht="15.75" customHeight="1">
      <c r="A100" s="6"/>
      <c r="B100" s="6"/>
      <c r="C100" s="6"/>
      <c r="D100" s="6"/>
      <c r="E100" s="6"/>
      <c r="F100" s="6"/>
      <c r="G100" s="6"/>
      <c r="H100" s="6"/>
      <c r="I100" s="6"/>
      <c r="J100" s="6"/>
      <c r="K100" s="6"/>
      <c r="L100" s="6"/>
    </row>
  </sheetData>
  <mergeCells count="69">
    <mergeCell ref="I90:K90"/>
    <mergeCell ref="H68:I68"/>
    <mergeCell ref="H69:I69"/>
    <mergeCell ref="H70:I70"/>
    <mergeCell ref="H71:I71"/>
    <mergeCell ref="C81:E81"/>
    <mergeCell ref="I89:K89"/>
    <mergeCell ref="J65:J66"/>
    <mergeCell ref="J50:J51"/>
    <mergeCell ref="K50:K51"/>
    <mergeCell ref="H52:I52"/>
    <mergeCell ref="H53:I53"/>
    <mergeCell ref="H54:I54"/>
    <mergeCell ref="H55:I55"/>
    <mergeCell ref="H56:I56"/>
    <mergeCell ref="H57:I57"/>
    <mergeCell ref="H58:I58"/>
    <mergeCell ref="H61:I61"/>
    <mergeCell ref="H62:I62"/>
    <mergeCell ref="K65:K66"/>
    <mergeCell ref="H66:I66"/>
    <mergeCell ref="H67:I67"/>
    <mergeCell ref="H60:I60"/>
    <mergeCell ref="H59:I59"/>
    <mergeCell ref="B12:G12"/>
    <mergeCell ref="H12:J12"/>
    <mergeCell ref="B13:G13"/>
    <mergeCell ref="H13:J15"/>
    <mergeCell ref="B14:G14"/>
    <mergeCell ref="G22:I22"/>
    <mergeCell ref="J22:L22"/>
    <mergeCell ref="B24:L24"/>
    <mergeCell ref="B26:L26"/>
    <mergeCell ref="C45:G45"/>
    <mergeCell ref="C44:G44"/>
    <mergeCell ref="C20:F20"/>
    <mergeCell ref="G20:I20"/>
    <mergeCell ref="E11:G11"/>
    <mergeCell ref="K14:K15"/>
    <mergeCell ref="L14:L15"/>
    <mergeCell ref="B15:G15"/>
    <mergeCell ref="K12:L12"/>
    <mergeCell ref="B11:D11"/>
    <mergeCell ref="H11:L11"/>
    <mergeCell ref="H9:L9"/>
    <mergeCell ref="E10:G10"/>
    <mergeCell ref="H10:L10"/>
    <mergeCell ref="H7:L7"/>
    <mergeCell ref="B1:L1"/>
    <mergeCell ref="B3:L3"/>
    <mergeCell ref="B4:L4"/>
    <mergeCell ref="B6:G6"/>
    <mergeCell ref="H6:L6"/>
    <mergeCell ref="B8:G8"/>
    <mergeCell ref="B9:G9"/>
    <mergeCell ref="B10:D10"/>
    <mergeCell ref="B7:G7"/>
    <mergeCell ref="C21:F21"/>
    <mergeCell ref="C22:F22"/>
    <mergeCell ref="B17:L17"/>
    <mergeCell ref="C18:F18"/>
    <mergeCell ref="G18:I18"/>
    <mergeCell ref="J18:L18"/>
    <mergeCell ref="C19:F19"/>
    <mergeCell ref="J20:L20"/>
    <mergeCell ref="G21:I21"/>
    <mergeCell ref="J21:L21"/>
    <mergeCell ref="G19:I19"/>
    <mergeCell ref="J19:L1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
  <sheetViews>
    <sheetView zoomScaleNormal="100" zoomScaleSheetLayoutView="100" workbookViewId="0">
      <selection activeCell="A71" sqref="A71:J74"/>
    </sheetView>
  </sheetViews>
  <sheetFormatPr defaultColWidth="12.5703125" defaultRowHeight="15" customHeight="1"/>
  <cols>
    <col min="1" max="1" width="7.5703125" customWidth="1"/>
    <col min="2" max="2" width="9" customWidth="1"/>
    <col min="3" max="8" width="7.5703125" customWidth="1"/>
    <col min="9" max="9" width="9.7109375" customWidth="1"/>
    <col min="10" max="10" width="11.85546875" customWidth="1"/>
    <col min="11" max="11" width="7.5703125" customWidth="1"/>
  </cols>
  <sheetData>
    <row r="1" spans="1:10" ht="16.5">
      <c r="A1" s="389" t="s">
        <v>540</v>
      </c>
      <c r="B1" s="257"/>
      <c r="C1" s="257"/>
      <c r="D1" s="257"/>
      <c r="E1" s="257"/>
      <c r="F1" s="257"/>
      <c r="G1" s="257"/>
      <c r="H1" s="257"/>
      <c r="I1" s="257"/>
      <c r="J1" s="257"/>
    </row>
    <row r="2" spans="1:10">
      <c r="A2" s="392" t="s">
        <v>290</v>
      </c>
      <c r="B2" s="257"/>
      <c r="C2" s="257"/>
      <c r="D2" s="257"/>
      <c r="E2" s="257"/>
      <c r="F2" s="257"/>
      <c r="G2" s="257"/>
      <c r="H2" s="257"/>
      <c r="I2" s="257"/>
      <c r="J2" s="257"/>
    </row>
    <row r="3" spans="1:10" ht="15" customHeight="1">
      <c r="A3" s="390" t="s">
        <v>291</v>
      </c>
      <c r="B3" s="257"/>
      <c r="C3" s="257"/>
      <c r="D3" s="257"/>
      <c r="E3" s="391" t="str">
        <f>Introduction!D16</f>
        <v>Saroj Kumari</v>
      </c>
      <c r="F3" s="378"/>
      <c r="G3" s="378"/>
      <c r="H3" s="378"/>
      <c r="I3" s="378"/>
      <c r="J3" s="378"/>
    </row>
    <row r="4" spans="1:10" ht="15" customHeight="1">
      <c r="A4" s="390" t="s">
        <v>141</v>
      </c>
      <c r="B4" s="257"/>
      <c r="C4" s="257"/>
      <c r="D4" s="257"/>
      <c r="E4" s="391" t="str">
        <f>Introduction!D17</f>
        <v xml:space="preserve">Principal </v>
      </c>
      <c r="F4" s="378"/>
      <c r="G4" s="378"/>
      <c r="H4" s="378"/>
      <c r="I4" s="378"/>
      <c r="J4" s="378"/>
    </row>
    <row r="5" spans="1:10" ht="15" customHeight="1">
      <c r="A5" s="390" t="s">
        <v>292</v>
      </c>
      <c r="B5" s="257"/>
      <c r="C5" s="257"/>
      <c r="D5" s="257"/>
      <c r="E5" s="391" t="str">
        <f>Introduction!D20</f>
        <v>ABCDE1234A</v>
      </c>
      <c r="F5" s="378"/>
      <c r="G5" s="378"/>
      <c r="H5" s="378"/>
      <c r="I5" s="378"/>
      <c r="J5" s="378"/>
    </row>
    <row r="6" spans="1:10" ht="15" customHeight="1">
      <c r="A6" s="390" t="s">
        <v>293</v>
      </c>
      <c r="B6" s="257"/>
      <c r="C6" s="257"/>
      <c r="D6" s="257"/>
      <c r="E6" s="391" t="str">
        <f>Introduction!D19</f>
        <v>GSSS xyz</v>
      </c>
      <c r="F6" s="378"/>
      <c r="G6" s="378"/>
      <c r="H6" s="378"/>
      <c r="I6" s="378"/>
      <c r="J6" s="378"/>
    </row>
    <row r="7" spans="1:10" ht="15" customHeight="1">
      <c r="A7" s="42"/>
      <c r="B7" s="42"/>
      <c r="C7" s="42"/>
      <c r="D7" s="42"/>
      <c r="E7" s="42"/>
      <c r="F7" s="42"/>
      <c r="G7" s="86" t="s">
        <v>294</v>
      </c>
      <c r="H7" s="86"/>
      <c r="I7" s="86"/>
      <c r="J7" s="86" t="s">
        <v>294</v>
      </c>
    </row>
    <row r="8" spans="1:10" ht="15" customHeight="1">
      <c r="A8" s="87" t="s">
        <v>295</v>
      </c>
      <c r="B8" s="87" t="s">
        <v>296</v>
      </c>
      <c r="C8" s="88"/>
      <c r="D8" s="88"/>
      <c r="E8" s="88"/>
      <c r="F8" s="88"/>
      <c r="G8" s="17"/>
      <c r="H8" s="17"/>
      <c r="I8" s="17"/>
      <c r="J8" s="226">
        <f>Statement!J25</f>
        <v>12000</v>
      </c>
    </row>
    <row r="9" spans="1:10" ht="15" customHeight="1">
      <c r="A9" s="88"/>
      <c r="B9" s="88" t="s">
        <v>541</v>
      </c>
      <c r="C9" s="88"/>
      <c r="D9" s="88"/>
      <c r="E9" s="88"/>
      <c r="F9" s="88"/>
      <c r="G9" s="17"/>
      <c r="H9" s="17"/>
      <c r="I9" s="17"/>
      <c r="J9" s="17"/>
    </row>
    <row r="10" spans="1:10" ht="15" customHeight="1">
      <c r="A10" s="87" t="s">
        <v>297</v>
      </c>
      <c r="B10" s="87" t="s">
        <v>298</v>
      </c>
      <c r="C10" s="88"/>
      <c r="D10" s="88"/>
      <c r="E10" s="88"/>
      <c r="F10" s="88"/>
      <c r="G10" s="17"/>
      <c r="H10" s="17"/>
      <c r="I10" s="17"/>
      <c r="J10" s="17"/>
    </row>
    <row r="11" spans="1:10" ht="15" customHeight="1">
      <c r="A11" s="17"/>
      <c r="B11" s="90">
        <v>1</v>
      </c>
      <c r="C11" s="90" t="s">
        <v>299</v>
      </c>
      <c r="D11" s="90"/>
      <c r="E11" s="90"/>
      <c r="F11" s="17"/>
      <c r="G11" s="225">
        <f>IF(Introduction!D24=1,38400,0)</f>
        <v>0</v>
      </c>
      <c r="H11" s="17"/>
      <c r="I11" s="17"/>
      <c r="J11" s="17"/>
    </row>
    <row r="12" spans="1:10" ht="15" customHeight="1">
      <c r="A12" s="17"/>
      <c r="B12" s="90">
        <v>2</v>
      </c>
      <c r="C12" s="90" t="s">
        <v>219</v>
      </c>
      <c r="D12" s="90"/>
      <c r="E12" s="90"/>
      <c r="F12" s="17"/>
      <c r="G12" s="226">
        <f>Statement!F25</f>
        <v>0</v>
      </c>
      <c r="H12" s="17"/>
      <c r="I12" s="17"/>
      <c r="J12" s="17"/>
    </row>
    <row r="13" spans="1:10" ht="15" customHeight="1">
      <c r="A13" s="17"/>
      <c r="B13" s="90">
        <v>3</v>
      </c>
      <c r="C13" s="90" t="s">
        <v>300</v>
      </c>
      <c r="D13" s="17"/>
      <c r="E13" s="17"/>
      <c r="F13" s="17"/>
      <c r="G13" s="225">
        <v>0</v>
      </c>
      <c r="H13" s="17"/>
      <c r="I13" s="17"/>
      <c r="J13" s="17"/>
    </row>
    <row r="14" spans="1:10" ht="15" customHeight="1">
      <c r="A14" s="17"/>
      <c r="B14" s="90">
        <v>4</v>
      </c>
      <c r="C14" s="90" t="s">
        <v>301</v>
      </c>
      <c r="D14" s="17"/>
      <c r="E14" s="17"/>
      <c r="F14" s="17"/>
      <c r="G14" s="225">
        <f>1200*Introduction!D25</f>
        <v>0</v>
      </c>
      <c r="H14" s="17"/>
      <c r="I14" s="17"/>
      <c r="J14" s="17"/>
    </row>
    <row r="15" spans="1:10" ht="15" customHeight="1">
      <c r="A15" s="88"/>
      <c r="B15" s="17"/>
      <c r="C15" s="17"/>
      <c r="D15" s="17"/>
      <c r="E15" s="17"/>
      <c r="F15" s="88" t="s">
        <v>139</v>
      </c>
      <c r="G15" s="227">
        <f>G11+G12+G13+G14</f>
        <v>0</v>
      </c>
      <c r="H15" s="17"/>
      <c r="I15" s="17"/>
      <c r="J15" s="89">
        <f>G15</f>
        <v>0</v>
      </c>
    </row>
    <row r="16" spans="1:10" ht="15" customHeight="1">
      <c r="A16" s="17"/>
      <c r="C16" s="42" t="s">
        <v>302</v>
      </c>
      <c r="D16" s="42"/>
      <c r="E16" s="42"/>
      <c r="F16" s="87"/>
      <c r="G16" s="228"/>
      <c r="H16" s="42"/>
      <c r="I16" s="42"/>
      <c r="J16" s="92">
        <f>J8-J15</f>
        <v>12000</v>
      </c>
    </row>
    <row r="17" spans="1:10" ht="15" customHeight="1">
      <c r="A17" s="88"/>
      <c r="B17" s="17" t="s">
        <v>303</v>
      </c>
      <c r="C17" s="17"/>
      <c r="D17" s="17"/>
      <c r="E17" s="17"/>
      <c r="F17" s="88"/>
      <c r="G17" s="225">
        <v>50000</v>
      </c>
      <c r="H17" s="17"/>
      <c r="I17" s="17"/>
      <c r="J17" s="89">
        <f>G17</f>
        <v>50000</v>
      </c>
    </row>
    <row r="18" spans="1:10" ht="15" customHeight="1">
      <c r="A18" s="88"/>
      <c r="C18" s="42" t="s">
        <v>304</v>
      </c>
      <c r="D18" s="42"/>
      <c r="E18" s="42"/>
      <c r="F18" s="87"/>
      <c r="G18" s="43"/>
      <c r="H18" s="42"/>
      <c r="I18" s="42"/>
      <c r="J18" s="93">
        <f>J16-J17</f>
        <v>-38000</v>
      </c>
    </row>
    <row r="19" spans="1:10" ht="15" customHeight="1">
      <c r="A19" s="17" t="s">
        <v>305</v>
      </c>
      <c r="B19" s="87" t="s">
        <v>306</v>
      </c>
      <c r="C19" s="17"/>
      <c r="D19" s="17"/>
      <c r="E19" s="17"/>
      <c r="F19" s="17"/>
      <c r="G19" s="17"/>
      <c r="H19" s="17"/>
      <c r="I19" s="17"/>
      <c r="J19" s="226">
        <f>Introduction!D44</f>
        <v>0</v>
      </c>
    </row>
    <row r="20" spans="1:10" ht="15" customHeight="1">
      <c r="A20" s="17"/>
      <c r="B20" s="17"/>
      <c r="C20" s="17"/>
      <c r="D20" s="17"/>
      <c r="E20" s="17"/>
      <c r="F20" s="94" t="s">
        <v>139</v>
      </c>
      <c r="G20" s="17"/>
      <c r="H20" s="17"/>
      <c r="I20" s="17"/>
      <c r="J20" s="91">
        <f>J18+J19</f>
        <v>-38000</v>
      </c>
    </row>
    <row r="21" spans="1:10" ht="15" customHeight="1">
      <c r="A21" s="94" t="s">
        <v>307</v>
      </c>
      <c r="B21" s="87" t="s">
        <v>308</v>
      </c>
      <c r="C21" s="88"/>
      <c r="D21" s="88"/>
      <c r="E21" s="88"/>
      <c r="F21" s="88"/>
      <c r="G21" s="88"/>
      <c r="H21" s="88"/>
      <c r="I21" s="17"/>
      <c r="J21" s="95"/>
    </row>
    <row r="22" spans="1:10" ht="15" customHeight="1">
      <c r="A22" s="17"/>
      <c r="B22" s="90" t="s">
        <v>309</v>
      </c>
      <c r="C22" s="90"/>
      <c r="D22" s="90"/>
      <c r="E22" s="90"/>
      <c r="F22" s="90"/>
      <c r="G22" s="90"/>
      <c r="H22" s="90"/>
      <c r="I22" s="90"/>
      <c r="J22" s="229">
        <f>Introduction!D51</f>
        <v>0</v>
      </c>
    </row>
    <row r="23" spans="1:10" ht="15" customHeight="1">
      <c r="A23" s="17"/>
      <c r="B23" s="17"/>
      <c r="C23" s="17"/>
      <c r="D23" s="17"/>
      <c r="E23" s="17"/>
      <c r="F23" s="94" t="s">
        <v>310</v>
      </c>
      <c r="G23" s="17"/>
      <c r="H23" s="17"/>
      <c r="I23" s="17"/>
      <c r="J23" s="91">
        <f>(J20-J22)</f>
        <v>-38000</v>
      </c>
    </row>
    <row r="24" spans="1:10" ht="15" customHeight="1">
      <c r="A24" s="94" t="s">
        <v>311</v>
      </c>
      <c r="B24" s="87" t="s">
        <v>312</v>
      </c>
      <c r="C24" s="17"/>
      <c r="D24" s="17"/>
      <c r="E24" s="17"/>
      <c r="F24" s="17"/>
      <c r="G24" s="17"/>
      <c r="H24" s="17"/>
      <c r="I24" s="17"/>
      <c r="J24" s="226">
        <f>Introduction!D45</f>
        <v>0</v>
      </c>
    </row>
    <row r="25" spans="1:10" ht="15" customHeight="1">
      <c r="A25" s="94" t="s">
        <v>313</v>
      </c>
      <c r="B25" s="87" t="s">
        <v>314</v>
      </c>
      <c r="C25" s="94"/>
      <c r="D25" s="17"/>
      <c r="E25" s="17"/>
      <c r="F25" s="17"/>
      <c r="G25" s="17"/>
      <c r="H25" s="17"/>
      <c r="I25" s="17"/>
      <c r="J25" s="91">
        <f>J23+J24</f>
        <v>-38000</v>
      </c>
    </row>
    <row r="26" spans="1:10" ht="15" customHeight="1">
      <c r="A26" s="94" t="s">
        <v>315</v>
      </c>
      <c r="B26" s="380" t="s">
        <v>316</v>
      </c>
      <c r="C26" s="257"/>
      <c r="D26" s="257"/>
      <c r="E26" s="257"/>
      <c r="F26" s="257"/>
      <c r="G26" s="257"/>
      <c r="H26" s="257"/>
      <c r="I26" s="257"/>
      <c r="J26" s="225">
        <f>Introduction!D46</f>
        <v>0</v>
      </c>
    </row>
    <row r="27" spans="1:10" ht="15" customHeight="1">
      <c r="A27" s="94" t="s">
        <v>317</v>
      </c>
      <c r="B27" s="380" t="s">
        <v>318</v>
      </c>
      <c r="C27" s="257"/>
      <c r="D27" s="257"/>
      <c r="E27" s="257"/>
      <c r="F27" s="257"/>
      <c r="G27" s="257"/>
      <c r="H27" s="257"/>
      <c r="I27" s="257"/>
      <c r="J27" s="91">
        <f>J25+J26</f>
        <v>-38000</v>
      </c>
    </row>
    <row r="28" spans="1:10" ht="15" customHeight="1">
      <c r="A28" s="94" t="s">
        <v>269</v>
      </c>
      <c r="B28" s="87" t="s">
        <v>319</v>
      </c>
      <c r="C28" s="17"/>
      <c r="D28" s="17"/>
      <c r="E28" s="17"/>
      <c r="F28" s="17"/>
      <c r="G28" s="17"/>
      <c r="H28" s="17"/>
      <c r="I28" s="17"/>
      <c r="J28" s="17"/>
    </row>
    <row r="29" spans="1:10" ht="15" customHeight="1">
      <c r="A29" s="17"/>
      <c r="B29" s="88" t="s">
        <v>320</v>
      </c>
      <c r="C29" s="88" t="s">
        <v>321</v>
      </c>
      <c r="D29" s="17"/>
      <c r="E29" s="17"/>
      <c r="F29" s="17"/>
      <c r="G29" s="17"/>
      <c r="H29" s="17"/>
      <c r="I29" s="230">
        <f>IF(Introduction!D23=1,Statement!N25,Statement!K25)</f>
        <v>0</v>
      </c>
      <c r="J29" s="17"/>
    </row>
    <row r="30" spans="1:10" ht="15" customHeight="1">
      <c r="A30" s="17"/>
      <c r="B30" s="88" t="s">
        <v>322</v>
      </c>
      <c r="C30" s="90" t="s">
        <v>323</v>
      </c>
      <c r="D30" s="17"/>
      <c r="E30" s="17"/>
      <c r="F30" s="17"/>
      <c r="G30" s="17"/>
      <c r="H30" s="17"/>
      <c r="I30" s="226">
        <f>Statement!M25</f>
        <v>0</v>
      </c>
      <c r="J30" s="17"/>
    </row>
    <row r="31" spans="1:10" ht="15" customHeight="1">
      <c r="A31" s="17"/>
      <c r="B31" s="88" t="s">
        <v>324</v>
      </c>
      <c r="C31" s="88" t="s">
        <v>325</v>
      </c>
      <c r="D31" s="17"/>
      <c r="E31" s="17"/>
      <c r="F31" s="17"/>
      <c r="G31" s="17"/>
      <c r="H31" s="17"/>
      <c r="I31" s="226">
        <f>Introduction!D53</f>
        <v>0</v>
      </c>
      <c r="J31" s="17"/>
    </row>
    <row r="32" spans="1:10" ht="15" customHeight="1">
      <c r="A32" s="17"/>
      <c r="B32" s="88" t="s">
        <v>326</v>
      </c>
      <c r="C32" s="90" t="s">
        <v>327</v>
      </c>
      <c r="D32" s="17"/>
      <c r="E32" s="17"/>
      <c r="F32" s="17"/>
      <c r="G32" s="17"/>
      <c r="H32" s="17"/>
      <c r="I32" s="226">
        <f>Introduction!D54</f>
        <v>0</v>
      </c>
      <c r="J32" s="17"/>
    </row>
    <row r="33" spans="1:10" ht="15" customHeight="1">
      <c r="A33" s="17"/>
      <c r="B33" s="88" t="s">
        <v>328</v>
      </c>
      <c r="C33" s="88" t="s">
        <v>329</v>
      </c>
      <c r="D33" s="17"/>
      <c r="E33" s="17"/>
      <c r="F33" s="17"/>
      <c r="G33" s="17"/>
      <c r="H33" s="17"/>
      <c r="I33" s="226">
        <f>Introduction!D55</f>
        <v>0</v>
      </c>
      <c r="J33" s="17"/>
    </row>
    <row r="34" spans="1:10" ht="15" customHeight="1">
      <c r="A34" s="17"/>
      <c r="B34" s="88" t="s">
        <v>330</v>
      </c>
      <c r="C34" s="88" t="s">
        <v>331</v>
      </c>
      <c r="D34" s="17"/>
      <c r="E34" s="17"/>
      <c r="F34" s="17"/>
      <c r="G34" s="17"/>
      <c r="H34" s="17"/>
      <c r="I34" s="226">
        <f>Introduction!D56</f>
        <v>0</v>
      </c>
      <c r="J34" s="17"/>
    </row>
    <row r="35" spans="1:10" ht="15" customHeight="1">
      <c r="A35" s="17"/>
      <c r="B35" s="88" t="s">
        <v>332</v>
      </c>
      <c r="C35" s="88" t="s">
        <v>333</v>
      </c>
      <c r="D35" s="17"/>
      <c r="E35" s="17"/>
      <c r="F35" s="17"/>
      <c r="G35" s="17"/>
      <c r="H35" s="17"/>
      <c r="I35" s="226">
        <f>Introduction!D57</f>
        <v>0</v>
      </c>
      <c r="J35" s="17"/>
    </row>
    <row r="36" spans="1:10" ht="15" customHeight="1">
      <c r="A36" s="17"/>
      <c r="B36" s="88" t="s">
        <v>334</v>
      </c>
      <c r="C36" s="88" t="s">
        <v>335</v>
      </c>
      <c r="D36" s="17"/>
      <c r="E36" s="17"/>
      <c r="F36" s="17"/>
      <c r="G36" s="17"/>
      <c r="H36" s="17"/>
      <c r="I36" s="226">
        <f>Introduction!D58</f>
        <v>0</v>
      </c>
      <c r="J36" s="17"/>
    </row>
    <row r="37" spans="1:10" ht="15" customHeight="1">
      <c r="A37" s="17"/>
      <c r="B37" s="88" t="s">
        <v>336</v>
      </c>
      <c r="C37" s="88" t="s">
        <v>77</v>
      </c>
      <c r="D37" s="17"/>
      <c r="E37" s="17"/>
      <c r="F37" s="17"/>
      <c r="G37" s="17"/>
      <c r="H37" s="17"/>
      <c r="I37" s="226">
        <f>Introduction!D59</f>
        <v>0</v>
      </c>
      <c r="J37" s="17"/>
    </row>
    <row r="38" spans="1:10" ht="15" customHeight="1">
      <c r="A38" s="17"/>
      <c r="B38" s="88" t="s">
        <v>337</v>
      </c>
      <c r="C38" s="88" t="s">
        <v>338</v>
      </c>
      <c r="D38" s="17"/>
      <c r="E38" s="17"/>
      <c r="F38" s="17"/>
      <c r="G38" s="17"/>
      <c r="H38" s="17"/>
      <c r="I38" s="226">
        <f>Introduction!D60</f>
        <v>0</v>
      </c>
      <c r="J38" s="17"/>
    </row>
    <row r="39" spans="1:10" ht="15" customHeight="1">
      <c r="A39" s="17"/>
      <c r="B39" s="88"/>
      <c r="C39" s="88"/>
      <c r="D39" s="87" t="s">
        <v>339</v>
      </c>
      <c r="E39" s="17"/>
      <c r="F39" s="17"/>
      <c r="G39" s="17"/>
      <c r="H39" s="17"/>
      <c r="I39" s="239">
        <f>(I29+I30+I31+I32+I33+I34+I35+I36+I37+I38)</f>
        <v>0</v>
      </c>
      <c r="J39" s="239">
        <f>IF(I39&gt;150000,150000,I39)</f>
        <v>0</v>
      </c>
    </row>
    <row r="40" spans="1:10" ht="15" customHeight="1">
      <c r="A40" s="17"/>
      <c r="B40" s="88" t="s">
        <v>340</v>
      </c>
      <c r="C40" s="90" t="s">
        <v>341</v>
      </c>
      <c r="D40" s="17"/>
      <c r="E40" s="17"/>
      <c r="F40" s="17"/>
      <c r="G40" s="17"/>
      <c r="H40" s="17"/>
      <c r="I40" s="226">
        <f>Introduction!D61</f>
        <v>0</v>
      </c>
      <c r="J40" s="226">
        <f>IF(I40&gt;50000,25000,I40*50%)</f>
        <v>0</v>
      </c>
    </row>
    <row r="41" spans="1:10" ht="15" customHeight="1">
      <c r="A41" s="17"/>
      <c r="B41" s="88" t="s">
        <v>342</v>
      </c>
      <c r="C41" s="394" t="s">
        <v>343</v>
      </c>
      <c r="D41" s="257"/>
      <c r="E41" s="257"/>
      <c r="F41" s="257"/>
      <c r="G41" s="257"/>
      <c r="H41" s="257"/>
      <c r="I41" s="225">
        <f>Introduction!D62</f>
        <v>0</v>
      </c>
      <c r="J41" s="225">
        <f>I41</f>
        <v>0</v>
      </c>
    </row>
    <row r="42" spans="1:10" ht="15" customHeight="1">
      <c r="A42" s="17"/>
      <c r="B42" s="88" t="s">
        <v>344</v>
      </c>
      <c r="C42" s="394" t="s">
        <v>345</v>
      </c>
      <c r="D42" s="257"/>
      <c r="E42" s="257"/>
      <c r="F42" s="257"/>
      <c r="G42" s="257"/>
      <c r="H42" s="257"/>
      <c r="I42" s="225">
        <f>Introduction!D63</f>
        <v>0</v>
      </c>
      <c r="J42" s="225">
        <f>IF(I42&gt;50000,50000,I42)</f>
        <v>0</v>
      </c>
    </row>
    <row r="43" spans="1:10" ht="15" customHeight="1">
      <c r="A43" s="94" t="s">
        <v>346</v>
      </c>
      <c r="B43" s="87" t="s">
        <v>347</v>
      </c>
      <c r="C43" s="17"/>
      <c r="D43" s="17"/>
      <c r="E43" s="17"/>
      <c r="F43" s="17"/>
      <c r="G43" s="17"/>
      <c r="H43" s="17"/>
      <c r="I43" s="17"/>
      <c r="J43" s="17"/>
    </row>
    <row r="44" spans="1:10" ht="15" customHeight="1">
      <c r="A44" s="96"/>
      <c r="B44" s="89" t="s">
        <v>336</v>
      </c>
      <c r="C44" s="89" t="s">
        <v>348</v>
      </c>
      <c r="D44" s="89"/>
      <c r="E44" s="89"/>
      <c r="F44" s="89"/>
      <c r="G44" s="89"/>
      <c r="H44" s="89"/>
      <c r="I44" s="231">
        <f>Introduction!D65</f>
        <v>0</v>
      </c>
      <c r="J44" s="231">
        <f>IF(I44&gt;25000,25000,I44)</f>
        <v>0</v>
      </c>
    </row>
    <row r="45" spans="1:10" ht="15" customHeight="1">
      <c r="A45" s="96"/>
      <c r="B45" s="91" t="s">
        <v>349</v>
      </c>
      <c r="C45" s="91" t="s">
        <v>350</v>
      </c>
      <c r="D45" s="91"/>
      <c r="E45" s="91"/>
      <c r="F45" s="91"/>
      <c r="G45" s="91"/>
      <c r="H45" s="91"/>
      <c r="I45" s="232"/>
      <c r="J45" s="232">
        <f>Introduction!D66</f>
        <v>0</v>
      </c>
    </row>
    <row r="46" spans="1:10" ht="15" customHeight="1">
      <c r="A46" s="96"/>
      <c r="B46" s="89" t="s">
        <v>351</v>
      </c>
      <c r="C46" s="89" t="s">
        <v>352</v>
      </c>
      <c r="D46" s="89"/>
      <c r="E46" s="89"/>
      <c r="F46" s="89"/>
      <c r="G46" s="89"/>
      <c r="H46" s="89"/>
      <c r="I46" s="231"/>
      <c r="J46" s="232">
        <f>Introduction!D67</f>
        <v>0</v>
      </c>
    </row>
    <row r="47" spans="1:10" ht="15" customHeight="1">
      <c r="A47" s="96"/>
      <c r="B47" s="91" t="s">
        <v>353</v>
      </c>
      <c r="C47" s="91" t="s">
        <v>354</v>
      </c>
      <c r="D47" s="91"/>
      <c r="E47" s="91"/>
      <c r="F47" s="91"/>
      <c r="G47" s="91"/>
      <c r="H47" s="91"/>
      <c r="I47" s="232"/>
      <c r="J47" s="232">
        <f>Introduction!D68</f>
        <v>0</v>
      </c>
    </row>
    <row r="48" spans="1:10" ht="15" customHeight="1">
      <c r="A48" s="96"/>
      <c r="B48" s="91" t="s">
        <v>355</v>
      </c>
      <c r="C48" s="395" t="s">
        <v>356</v>
      </c>
      <c r="D48" s="396"/>
      <c r="E48" s="396"/>
      <c r="F48" s="396"/>
      <c r="G48" s="396"/>
      <c r="H48" s="397"/>
      <c r="I48" s="232">
        <f>Introduction!D69</f>
        <v>0</v>
      </c>
      <c r="J48" s="232">
        <f>IF(I48&gt;=10000,10000,I48)</f>
        <v>0</v>
      </c>
    </row>
    <row r="49" spans="1:10" ht="15" customHeight="1">
      <c r="A49" s="96"/>
      <c r="B49" s="89" t="s">
        <v>357</v>
      </c>
      <c r="C49" s="89" t="s">
        <v>358</v>
      </c>
      <c r="D49" s="89"/>
      <c r="E49" s="89"/>
      <c r="F49" s="89"/>
      <c r="G49" s="89"/>
      <c r="H49" s="89"/>
      <c r="I49" s="226"/>
      <c r="J49" s="232">
        <f>Introduction!D70</f>
        <v>0</v>
      </c>
    </row>
    <row r="50" spans="1:10" ht="15" customHeight="1">
      <c r="A50" s="43" t="s">
        <v>359</v>
      </c>
      <c r="B50" s="96" t="s">
        <v>360</v>
      </c>
      <c r="C50" s="96"/>
      <c r="D50" s="96"/>
      <c r="E50" s="96"/>
      <c r="F50" s="96"/>
      <c r="G50" s="96"/>
      <c r="H50" s="96"/>
      <c r="I50" s="96"/>
      <c r="J50" s="91">
        <f>(J39+J40+J41+J44+J45+J46+J47+J48+J49+J42)</f>
        <v>0</v>
      </c>
    </row>
    <row r="51" spans="1:10" ht="30" customHeight="1">
      <c r="A51" s="94" t="s">
        <v>361</v>
      </c>
      <c r="B51" s="97" t="s">
        <v>362</v>
      </c>
      <c r="C51" s="89"/>
      <c r="D51" s="89"/>
      <c r="E51" s="89"/>
      <c r="F51" s="89"/>
      <c r="G51" s="89"/>
      <c r="H51" s="89"/>
      <c r="I51" s="89">
        <f>J27-J50</f>
        <v>-38000</v>
      </c>
      <c r="J51" s="89">
        <f>ROUNDUP(I51,-1)</f>
        <v>-38000</v>
      </c>
    </row>
    <row r="52" spans="1:10" ht="15.75" customHeight="1">
      <c r="A52" s="94" t="s">
        <v>363</v>
      </c>
      <c r="B52" s="399" t="s">
        <v>364</v>
      </c>
      <c r="C52" s="265"/>
      <c r="D52" s="248"/>
      <c r="E52" s="98" t="s">
        <v>365</v>
      </c>
      <c r="F52" s="398" t="s">
        <v>366</v>
      </c>
      <c r="G52" s="265"/>
      <c r="H52" s="248"/>
      <c r="I52" s="393" t="s">
        <v>367</v>
      </c>
      <c r="J52" s="248"/>
    </row>
    <row r="53" spans="1:10" ht="15.75" customHeight="1">
      <c r="A53" s="17"/>
      <c r="B53" s="386" t="s">
        <v>368</v>
      </c>
      <c r="C53" s="387"/>
      <c r="D53" s="388"/>
      <c r="E53" s="99" t="s">
        <v>369</v>
      </c>
      <c r="F53" s="379" t="s">
        <v>369</v>
      </c>
      <c r="G53" s="265"/>
      <c r="H53" s="248"/>
      <c r="I53" s="383" t="s">
        <v>369</v>
      </c>
      <c r="J53" s="248"/>
    </row>
    <row r="54" spans="1:10" ht="15.75" customHeight="1">
      <c r="A54" s="17"/>
      <c r="B54" s="386" t="s">
        <v>370</v>
      </c>
      <c r="C54" s="387"/>
      <c r="D54" s="388"/>
      <c r="E54" s="100">
        <v>0.05</v>
      </c>
      <c r="F54" s="379">
        <f>IF(J51&lt;=250000,0,IF(J51&gt;500000,250000,J51-250000))</f>
        <v>0</v>
      </c>
      <c r="G54" s="265"/>
      <c r="H54" s="248"/>
      <c r="I54" s="376">
        <f>ROUND(F54*0.05,0)</f>
        <v>0</v>
      </c>
      <c r="J54" s="248"/>
    </row>
    <row r="55" spans="1:10" ht="15.75" customHeight="1">
      <c r="A55" s="17"/>
      <c r="B55" s="386" t="s">
        <v>371</v>
      </c>
      <c r="C55" s="387"/>
      <c r="D55" s="388"/>
      <c r="E55" s="100">
        <v>0.2</v>
      </c>
      <c r="F55" s="379">
        <f>IF(J51&lt;=500000,0,IF(J51&gt;1000000,500000,J51-500000))</f>
        <v>0</v>
      </c>
      <c r="G55" s="265"/>
      <c r="H55" s="248"/>
      <c r="I55" s="383">
        <f>ROUND(F55*0.2,0)</f>
        <v>0</v>
      </c>
      <c r="J55" s="248"/>
    </row>
    <row r="56" spans="1:10" ht="15.75" customHeight="1">
      <c r="A56" s="17"/>
      <c r="B56" s="386" t="s">
        <v>372</v>
      </c>
      <c r="C56" s="387"/>
      <c r="D56" s="388"/>
      <c r="E56" s="100">
        <v>0.3</v>
      </c>
      <c r="F56" s="379">
        <f>IF(J51&lt;=1000000,0,J51-1000000)</f>
        <v>0</v>
      </c>
      <c r="G56" s="265"/>
      <c r="H56" s="248"/>
      <c r="I56" s="383">
        <f>ROUND(F56*0.3,0)</f>
        <v>0</v>
      </c>
      <c r="J56" s="248"/>
    </row>
    <row r="57" spans="1:10" ht="15.75" customHeight="1">
      <c r="A57" s="42" t="s">
        <v>373</v>
      </c>
      <c r="B57" s="87" t="s">
        <v>374</v>
      </c>
      <c r="C57" s="17"/>
      <c r="D57" s="17"/>
      <c r="E57" s="17"/>
      <c r="F57" s="87"/>
      <c r="G57" s="17"/>
      <c r="H57" s="101" t="s">
        <v>139</v>
      </c>
      <c r="I57" s="376">
        <f>I54+I55+I56</f>
        <v>0</v>
      </c>
      <c r="J57" s="248"/>
    </row>
    <row r="58" spans="1:10" ht="15.75" customHeight="1">
      <c r="A58" s="42" t="s">
        <v>375</v>
      </c>
      <c r="B58" s="87" t="s">
        <v>376</v>
      </c>
      <c r="C58" s="42"/>
      <c r="D58" s="42"/>
      <c r="E58" s="42"/>
      <c r="F58" s="42"/>
      <c r="G58" s="42"/>
      <c r="H58" s="42"/>
      <c r="I58" s="102"/>
      <c r="J58" s="233">
        <f>IF(I57&lt;=12500,MIN(I57,12500),0)</f>
        <v>0</v>
      </c>
    </row>
    <row r="59" spans="1:10" ht="15.75" customHeight="1">
      <c r="A59" s="42" t="s">
        <v>377</v>
      </c>
      <c r="B59" s="87" t="s">
        <v>378</v>
      </c>
      <c r="C59" s="42"/>
      <c r="D59" s="42"/>
      <c r="E59" s="42"/>
      <c r="F59" s="42"/>
      <c r="G59" s="42"/>
      <c r="H59" s="42"/>
      <c r="I59" s="102"/>
      <c r="J59" s="234">
        <f>IF(I57&lt;J58,0,I57-J58)</f>
        <v>0</v>
      </c>
    </row>
    <row r="60" spans="1:10" ht="15.75" customHeight="1">
      <c r="A60" s="42" t="s">
        <v>379</v>
      </c>
      <c r="B60" s="380" t="s">
        <v>380</v>
      </c>
      <c r="C60" s="257"/>
      <c r="D60" s="257"/>
      <c r="E60" s="257"/>
      <c r="F60" s="257"/>
      <c r="G60" s="257"/>
      <c r="H60" s="257"/>
      <c r="I60" s="257"/>
      <c r="J60" s="225">
        <f>ROUND(J26*0.1,0)</f>
        <v>0</v>
      </c>
    </row>
    <row r="61" spans="1:10" ht="15.75" customHeight="1">
      <c r="A61" s="42" t="s">
        <v>381</v>
      </c>
      <c r="B61" s="380" t="s">
        <v>382</v>
      </c>
      <c r="C61" s="257"/>
      <c r="D61" s="257"/>
      <c r="E61" s="257"/>
      <c r="F61" s="257"/>
      <c r="G61" s="257"/>
      <c r="H61" s="257"/>
      <c r="I61" s="257"/>
      <c r="J61" s="234">
        <f>J59-J60</f>
        <v>0</v>
      </c>
    </row>
    <row r="62" spans="1:10" ht="15.75" customHeight="1">
      <c r="A62" s="94" t="s">
        <v>383</v>
      </c>
      <c r="B62" s="87" t="s">
        <v>384</v>
      </c>
      <c r="C62" s="17"/>
      <c r="D62" s="17"/>
      <c r="E62" s="17"/>
      <c r="F62" s="17"/>
      <c r="G62" s="17"/>
      <c r="H62" s="17"/>
      <c r="I62" s="17"/>
      <c r="J62" s="233">
        <f>ROUND(J61*4/100,0)</f>
        <v>0</v>
      </c>
    </row>
    <row r="63" spans="1:10" ht="15.75" customHeight="1">
      <c r="A63" s="94" t="s">
        <v>385</v>
      </c>
      <c r="B63" s="87" t="s">
        <v>386</v>
      </c>
      <c r="C63" s="17"/>
      <c r="D63" s="17"/>
      <c r="E63" s="17"/>
      <c r="F63" s="17"/>
      <c r="G63" s="17"/>
      <c r="H63" s="17"/>
      <c r="I63" s="17"/>
      <c r="J63" s="234">
        <f>J61+J62</f>
        <v>0</v>
      </c>
    </row>
    <row r="64" spans="1:10" ht="15.75" customHeight="1">
      <c r="A64" s="42" t="s">
        <v>387</v>
      </c>
      <c r="B64" s="87" t="s">
        <v>388</v>
      </c>
      <c r="C64" s="42"/>
      <c r="D64" s="42"/>
      <c r="E64" s="42"/>
      <c r="F64" s="42"/>
      <c r="G64" s="42"/>
      <c r="H64" s="42"/>
      <c r="I64" s="102"/>
      <c r="J64" s="226">
        <f>'Form 10E'!H66</f>
        <v>0</v>
      </c>
    </row>
    <row r="65" spans="1:10" ht="15.75" customHeight="1">
      <c r="A65" s="42" t="s">
        <v>389</v>
      </c>
      <c r="B65" s="87" t="s">
        <v>390</v>
      </c>
      <c r="C65" s="42"/>
      <c r="D65" s="42"/>
      <c r="E65" s="42"/>
      <c r="F65" s="42"/>
      <c r="G65" s="42"/>
      <c r="H65" s="42"/>
      <c r="I65" s="102"/>
      <c r="J65" s="234">
        <f>IF(J63-J64&lt;0,0,J63-J64)</f>
        <v>0</v>
      </c>
    </row>
    <row r="66" spans="1:10" ht="15.75" customHeight="1">
      <c r="A66" s="94" t="s">
        <v>391</v>
      </c>
      <c r="B66" s="87" t="s">
        <v>392</v>
      </c>
      <c r="C66" s="17"/>
      <c r="D66" s="17"/>
      <c r="E66" s="17"/>
      <c r="F66" s="17"/>
      <c r="G66" s="17"/>
      <c r="H66" s="17"/>
      <c r="I66" s="17"/>
      <c r="J66" s="226">
        <f>Statement!R25</f>
        <v>0</v>
      </c>
    </row>
    <row r="67" spans="1:10" ht="15.75" customHeight="1">
      <c r="A67" s="94" t="s">
        <v>393</v>
      </c>
      <c r="B67" s="87" t="s">
        <v>394</v>
      </c>
      <c r="C67" s="17"/>
      <c r="D67" s="17"/>
      <c r="E67" s="17"/>
      <c r="F67" s="17"/>
      <c r="G67" s="17"/>
      <c r="H67" s="17"/>
      <c r="I67" s="17"/>
      <c r="J67" s="234">
        <f>IF(J66&gt;J65,0,J65-J66)</f>
        <v>0</v>
      </c>
    </row>
    <row r="68" spans="1:10" ht="15.75" customHeight="1">
      <c r="A68" s="94" t="s">
        <v>395</v>
      </c>
      <c r="B68" s="87" t="s">
        <v>396</v>
      </c>
      <c r="C68" s="17"/>
      <c r="D68" s="17"/>
      <c r="E68" s="17"/>
      <c r="F68" s="17"/>
      <c r="G68" s="17"/>
      <c r="H68" s="17"/>
      <c r="I68" s="17"/>
      <c r="J68" s="233">
        <f>IF(J66&lt;J65,0,J66-J65)</f>
        <v>0</v>
      </c>
    </row>
    <row r="69" spans="1:10" ht="15.75" customHeight="1">
      <c r="A69" s="17"/>
      <c r="B69" s="17"/>
      <c r="C69" s="17"/>
      <c r="D69" s="17"/>
      <c r="E69" s="17"/>
      <c r="F69" s="94" t="s">
        <v>397</v>
      </c>
      <c r="G69" s="17"/>
      <c r="H69" s="17"/>
      <c r="I69" s="17"/>
      <c r="J69" s="17"/>
    </row>
    <row r="70" spans="1:10" ht="15.75" customHeight="1">
      <c r="A70" s="381" t="s">
        <v>398</v>
      </c>
      <c r="B70" s="257"/>
      <c r="C70" s="257"/>
      <c r="D70" s="257"/>
      <c r="E70" s="257"/>
      <c r="F70" s="257"/>
      <c r="G70" s="257"/>
      <c r="H70" s="257"/>
      <c r="I70" s="257"/>
      <c r="J70" s="257"/>
    </row>
    <row r="71" spans="1:10" ht="15.75" customHeight="1">
      <c r="A71" s="382" t="s">
        <v>542</v>
      </c>
      <c r="B71" s="378"/>
      <c r="C71" s="378"/>
      <c r="D71" s="378"/>
      <c r="E71" s="378"/>
      <c r="F71" s="378"/>
      <c r="G71" s="378"/>
      <c r="H71" s="378"/>
      <c r="I71" s="378"/>
      <c r="J71" s="378"/>
    </row>
    <row r="72" spans="1:10" ht="15.75" customHeight="1">
      <c r="A72" s="235"/>
      <c r="B72" s="236"/>
      <c r="C72" s="236"/>
      <c r="D72" s="236"/>
      <c r="E72" s="236"/>
      <c r="F72" s="236"/>
      <c r="G72" s="236"/>
      <c r="H72" s="236"/>
      <c r="I72" s="236"/>
      <c r="J72" s="236"/>
    </row>
    <row r="73" spans="1:10" ht="15.75" customHeight="1">
      <c r="A73" s="237" t="s">
        <v>399</v>
      </c>
      <c r="B73" s="385" t="str">
        <f>Introduction!D19</f>
        <v>GSSS xyz</v>
      </c>
      <c r="C73" s="378"/>
      <c r="D73" s="236"/>
      <c r="E73" s="236"/>
      <c r="F73" s="236"/>
      <c r="G73" s="236"/>
      <c r="H73" s="236"/>
      <c r="I73" s="236"/>
      <c r="J73" s="236"/>
    </row>
    <row r="74" spans="1:10" ht="15.75" customHeight="1">
      <c r="A74" s="238" t="s">
        <v>400</v>
      </c>
      <c r="B74" s="384">
        <f ca="1">Introduction!D73</f>
        <v>45627</v>
      </c>
      <c r="C74" s="378"/>
      <c r="D74" s="377" t="s">
        <v>401</v>
      </c>
      <c r="E74" s="378"/>
      <c r="F74" s="236" t="s">
        <v>402</v>
      </c>
      <c r="G74" s="236"/>
      <c r="H74" s="236"/>
      <c r="I74" s="377" t="s">
        <v>401</v>
      </c>
      <c r="J74" s="378"/>
    </row>
    <row r="75" spans="1:10" ht="15.75" customHeight="1">
      <c r="A75" s="17"/>
      <c r="B75" s="17"/>
      <c r="C75" s="17"/>
      <c r="D75" s="400" t="s">
        <v>403</v>
      </c>
      <c r="E75" s="257"/>
      <c r="F75" s="88" t="s">
        <v>404</v>
      </c>
      <c r="G75" s="17"/>
      <c r="H75" s="17"/>
      <c r="I75" s="400" t="s">
        <v>405</v>
      </c>
      <c r="J75" s="257"/>
    </row>
    <row r="76" spans="1:10" ht="15.75" customHeight="1"/>
    <row r="77" spans="1:10" ht="15.75" customHeight="1"/>
    <row r="78" spans="1:10" ht="15.75" customHeight="1"/>
    <row r="79" spans="1:10" ht="15.75" customHeight="1"/>
    <row r="80" spans="1:10" ht="15.75" customHeight="1"/>
    <row r="81" spans="1:1" ht="15.75" customHeight="1"/>
    <row r="82" spans="1:1" ht="15.75" customHeight="1"/>
    <row r="83" spans="1:1" ht="15.75" customHeight="1"/>
    <row r="84" spans="1:1" ht="15.75" customHeight="1"/>
    <row r="85" spans="1:1" ht="15.75" customHeight="1"/>
    <row r="86" spans="1:1" ht="15.75" customHeight="1"/>
    <row r="87" spans="1:1" ht="15.75" customHeight="1"/>
    <row r="88" spans="1:1" ht="15.75" customHeight="1"/>
    <row r="89" spans="1:1" ht="15.75" customHeight="1"/>
    <row r="90" spans="1:1" ht="15.75" customHeight="1"/>
    <row r="91" spans="1:1" ht="15.75" customHeight="1"/>
    <row r="92" spans="1:1" ht="15.75" customHeight="1">
      <c r="A92" s="54" t="s">
        <v>184</v>
      </c>
    </row>
    <row r="93" spans="1:1" ht="15.75" customHeight="1"/>
    <row r="94" spans="1:1" ht="15.75" customHeight="1"/>
    <row r="95" spans="1:1" ht="15.75" customHeight="1"/>
    <row r="96" spans="1:1" ht="15.75" customHeight="1"/>
    <row r="97" ht="15.75" customHeight="1"/>
    <row r="98" ht="15.75" customHeight="1"/>
    <row r="99" ht="15.75" customHeight="1"/>
    <row r="100" ht="15.75" customHeight="1"/>
  </sheetData>
  <sheetProtection password="C478" sheet="1" objects="1" scenarios="1" selectLockedCells="1"/>
  <mergeCells count="41">
    <mergeCell ref="B53:D53"/>
    <mergeCell ref="B54:D54"/>
    <mergeCell ref="D75:E75"/>
    <mergeCell ref="D74:E74"/>
    <mergeCell ref="A5:D5"/>
    <mergeCell ref="A6:D6"/>
    <mergeCell ref="E6:J6"/>
    <mergeCell ref="B26:I26"/>
    <mergeCell ref="E5:J5"/>
    <mergeCell ref="B27:I27"/>
    <mergeCell ref="F53:H53"/>
    <mergeCell ref="I53:J53"/>
    <mergeCell ref="F54:H54"/>
    <mergeCell ref="I54:J54"/>
    <mergeCell ref="I75:J75"/>
    <mergeCell ref="I55:J55"/>
    <mergeCell ref="I52:J52"/>
    <mergeCell ref="C41:H41"/>
    <mergeCell ref="C42:H42"/>
    <mergeCell ref="C48:H48"/>
    <mergeCell ref="F52:H52"/>
    <mergeCell ref="B52:D52"/>
    <mergeCell ref="A1:J1"/>
    <mergeCell ref="A3:D3"/>
    <mergeCell ref="E3:J3"/>
    <mergeCell ref="A4:D4"/>
    <mergeCell ref="E4:J4"/>
    <mergeCell ref="A2:J2"/>
    <mergeCell ref="I57:J57"/>
    <mergeCell ref="I74:J74"/>
    <mergeCell ref="F55:H55"/>
    <mergeCell ref="B60:I60"/>
    <mergeCell ref="B61:I61"/>
    <mergeCell ref="A70:J70"/>
    <mergeCell ref="A71:J71"/>
    <mergeCell ref="F56:H56"/>
    <mergeCell ref="I56:J56"/>
    <mergeCell ref="B74:C74"/>
    <mergeCell ref="B73:C73"/>
    <mergeCell ref="B55:D55"/>
    <mergeCell ref="B56:D56"/>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9"/>
  <sheetViews>
    <sheetView zoomScaleNormal="100" zoomScaleSheetLayoutView="100" workbookViewId="0">
      <selection activeCell="J24" sqref="J24"/>
    </sheetView>
  </sheetViews>
  <sheetFormatPr defaultColWidth="12.5703125" defaultRowHeight="15" customHeight="1"/>
  <cols>
    <col min="1" max="1" width="7.5703125" customWidth="1"/>
    <col min="2" max="2" width="9" customWidth="1"/>
    <col min="3" max="3" width="7.5703125" customWidth="1"/>
    <col min="4" max="4" width="8" customWidth="1"/>
    <col min="5" max="5" width="8.140625" customWidth="1"/>
    <col min="6" max="6" width="7.5703125" customWidth="1"/>
    <col min="7" max="7" width="10" customWidth="1"/>
    <col min="8" max="8" width="7.5703125" customWidth="1"/>
    <col min="9" max="9" width="11.28515625" customWidth="1"/>
    <col min="10" max="10" width="16.140625" customWidth="1"/>
    <col min="11" max="11" width="7.5703125" customWidth="1"/>
  </cols>
  <sheetData>
    <row r="1" spans="1:10" ht="16.5">
      <c r="A1" s="401" t="s">
        <v>543</v>
      </c>
      <c r="B1" s="257"/>
      <c r="C1" s="257"/>
      <c r="D1" s="257"/>
      <c r="E1" s="257"/>
      <c r="F1" s="257"/>
      <c r="G1" s="257"/>
      <c r="H1" s="257"/>
      <c r="I1" s="257"/>
      <c r="J1" s="257"/>
    </row>
    <row r="2" spans="1:10">
      <c r="A2" s="392" t="s">
        <v>290</v>
      </c>
      <c r="B2" s="257"/>
      <c r="C2" s="257"/>
      <c r="D2" s="257"/>
      <c r="E2" s="257"/>
      <c r="F2" s="257"/>
      <c r="G2" s="257"/>
      <c r="H2" s="257"/>
      <c r="I2" s="257"/>
      <c r="J2" s="257"/>
    </row>
    <row r="3" spans="1:10" ht="15" customHeight="1">
      <c r="A3" s="390" t="s">
        <v>291</v>
      </c>
      <c r="B3" s="257"/>
      <c r="C3" s="257"/>
      <c r="D3" s="257"/>
      <c r="E3" s="391" t="str">
        <f>Introduction!D16</f>
        <v>Saroj Kumari</v>
      </c>
      <c r="F3" s="378"/>
      <c r="G3" s="378"/>
      <c r="H3" s="378"/>
      <c r="I3" s="378"/>
      <c r="J3" s="378"/>
    </row>
    <row r="4" spans="1:10" ht="15" customHeight="1">
      <c r="A4" s="390" t="s">
        <v>141</v>
      </c>
      <c r="B4" s="257"/>
      <c r="C4" s="257"/>
      <c r="D4" s="257"/>
      <c r="E4" s="391" t="str">
        <f>Introduction!D17</f>
        <v xml:space="preserve">Principal </v>
      </c>
      <c r="F4" s="378"/>
      <c r="G4" s="378"/>
      <c r="H4" s="378"/>
      <c r="I4" s="378"/>
      <c r="J4" s="378"/>
    </row>
    <row r="5" spans="1:10" ht="15" customHeight="1">
      <c r="A5" s="390" t="s">
        <v>292</v>
      </c>
      <c r="B5" s="257"/>
      <c r="C5" s="257"/>
      <c r="D5" s="257"/>
      <c r="E5" s="391" t="str">
        <f>Introduction!D20</f>
        <v>ABCDE1234A</v>
      </c>
      <c r="F5" s="378"/>
      <c r="G5" s="378"/>
      <c r="H5" s="378"/>
      <c r="I5" s="378"/>
      <c r="J5" s="378"/>
    </row>
    <row r="6" spans="1:10" ht="15" customHeight="1">
      <c r="A6" s="390" t="s">
        <v>293</v>
      </c>
      <c r="B6" s="257"/>
      <c r="C6" s="257"/>
      <c r="D6" s="257"/>
      <c r="E6" s="391" t="str">
        <f>Introduction!D19</f>
        <v>GSSS xyz</v>
      </c>
      <c r="F6" s="378"/>
      <c r="G6" s="378"/>
      <c r="H6" s="378"/>
      <c r="I6" s="378"/>
      <c r="J6" s="378"/>
    </row>
    <row r="7" spans="1:10" ht="15" customHeight="1">
      <c r="A7" s="42"/>
      <c r="B7" s="42"/>
      <c r="C7" s="42"/>
      <c r="D7" s="42"/>
      <c r="E7" s="42"/>
      <c r="F7" s="42"/>
      <c r="G7" s="86" t="s">
        <v>294</v>
      </c>
      <c r="H7" s="86"/>
      <c r="I7" s="86"/>
      <c r="J7" s="86" t="s">
        <v>294</v>
      </c>
    </row>
    <row r="8" spans="1:10" ht="15" customHeight="1">
      <c r="A8" s="87" t="s">
        <v>295</v>
      </c>
      <c r="B8" s="87" t="s">
        <v>296</v>
      </c>
      <c r="C8" s="88"/>
      <c r="D8" s="88"/>
      <c r="E8" s="88"/>
      <c r="F8" s="88"/>
      <c r="G8" s="17"/>
      <c r="H8" s="17"/>
      <c r="I8" s="17"/>
      <c r="J8" s="226">
        <f>Statement!J25</f>
        <v>12000</v>
      </c>
    </row>
    <row r="9" spans="1:10" ht="15" customHeight="1">
      <c r="A9" s="88"/>
      <c r="B9" s="218" t="s">
        <v>541</v>
      </c>
      <c r="C9" s="88"/>
      <c r="D9" s="88"/>
      <c r="E9" s="88"/>
      <c r="F9" s="88"/>
      <c r="G9" s="17"/>
      <c r="H9" s="17"/>
      <c r="I9" s="17"/>
      <c r="J9" s="17"/>
    </row>
    <row r="10" spans="1:10" ht="15" customHeight="1">
      <c r="A10" s="87" t="s">
        <v>297</v>
      </c>
      <c r="B10" s="87" t="s">
        <v>298</v>
      </c>
      <c r="C10" s="88"/>
      <c r="D10" s="88"/>
      <c r="E10" s="88"/>
      <c r="F10" s="88"/>
      <c r="G10" s="17"/>
      <c r="H10" s="17"/>
      <c r="I10" s="17"/>
      <c r="J10" s="17"/>
    </row>
    <row r="11" spans="1:10" ht="15" customHeight="1">
      <c r="A11" s="17"/>
      <c r="B11" s="90">
        <v>1</v>
      </c>
      <c r="C11" s="90" t="s">
        <v>299</v>
      </c>
      <c r="D11" s="90"/>
      <c r="E11" s="90"/>
      <c r="F11" s="17"/>
      <c r="G11" s="225">
        <v>0</v>
      </c>
      <c r="H11" s="17"/>
      <c r="I11" s="17"/>
      <c r="J11" s="17"/>
    </row>
    <row r="12" spans="1:10" ht="15" customHeight="1">
      <c r="A12" s="17"/>
      <c r="B12" s="90">
        <v>2</v>
      </c>
      <c r="C12" s="90" t="s">
        <v>219</v>
      </c>
      <c r="D12" s="90"/>
      <c r="E12" s="90"/>
      <c r="F12" s="17"/>
      <c r="G12" s="226">
        <v>0</v>
      </c>
      <c r="H12" s="17"/>
      <c r="I12" s="17"/>
      <c r="J12" s="17"/>
    </row>
    <row r="13" spans="1:10" ht="15" customHeight="1">
      <c r="A13" s="17"/>
      <c r="B13" s="90">
        <v>3</v>
      </c>
      <c r="C13" s="90" t="s">
        <v>300</v>
      </c>
      <c r="D13" s="17"/>
      <c r="E13" s="17"/>
      <c r="F13" s="17"/>
      <c r="G13" s="225">
        <v>0</v>
      </c>
      <c r="H13" s="17"/>
      <c r="I13" s="17"/>
      <c r="J13" s="17"/>
    </row>
    <row r="14" spans="1:10" ht="15" customHeight="1">
      <c r="A14" s="17"/>
      <c r="B14" s="90">
        <v>4</v>
      </c>
      <c r="C14" s="90" t="s">
        <v>301</v>
      </c>
      <c r="D14" s="17"/>
      <c r="E14" s="17"/>
      <c r="F14" s="17"/>
      <c r="G14" s="225">
        <v>0</v>
      </c>
      <c r="H14" s="17"/>
      <c r="I14" s="17"/>
      <c r="J14" s="17"/>
    </row>
    <row r="15" spans="1:10" ht="15" customHeight="1">
      <c r="A15" s="88"/>
      <c r="B15" s="17"/>
      <c r="C15" s="17"/>
      <c r="D15" s="17"/>
      <c r="E15" s="17"/>
      <c r="F15" s="88" t="s">
        <v>139</v>
      </c>
      <c r="G15" s="227">
        <f>G11+G12+G13+G14</f>
        <v>0</v>
      </c>
      <c r="H15" s="17"/>
      <c r="I15" s="17"/>
      <c r="J15" s="89">
        <f>G15</f>
        <v>0</v>
      </c>
    </row>
    <row r="16" spans="1:10" ht="15" customHeight="1">
      <c r="A16" s="17"/>
      <c r="C16" s="42" t="s">
        <v>302</v>
      </c>
      <c r="D16" s="42"/>
      <c r="E16" s="42"/>
      <c r="F16" s="87"/>
      <c r="G16" s="42"/>
      <c r="H16" s="42"/>
      <c r="I16" s="42"/>
      <c r="J16" s="92">
        <f>J8-J15</f>
        <v>12000</v>
      </c>
    </row>
    <row r="17" spans="1:10" ht="15" customHeight="1">
      <c r="A17" s="88"/>
      <c r="B17" s="17" t="s">
        <v>303</v>
      </c>
      <c r="C17" s="17"/>
      <c r="D17" s="17"/>
      <c r="E17" s="17"/>
      <c r="F17" s="88"/>
      <c r="G17" s="225">
        <v>75000</v>
      </c>
      <c r="H17" s="17"/>
      <c r="I17" s="17"/>
      <c r="J17" s="89">
        <f>G17</f>
        <v>75000</v>
      </c>
    </row>
    <row r="18" spans="1:10" ht="15" customHeight="1">
      <c r="A18" s="88"/>
      <c r="C18" s="42" t="s">
        <v>304</v>
      </c>
      <c r="D18" s="42"/>
      <c r="E18" s="42"/>
      <c r="F18" s="87"/>
      <c r="G18" s="43"/>
      <c r="H18" s="42"/>
      <c r="I18" s="42"/>
      <c r="J18" s="93">
        <f>J16-G17</f>
        <v>-63000</v>
      </c>
    </row>
    <row r="19" spans="1:10" ht="15" customHeight="1">
      <c r="A19" s="17" t="s">
        <v>305</v>
      </c>
      <c r="B19" s="87" t="s">
        <v>306</v>
      </c>
      <c r="C19" s="17"/>
      <c r="D19" s="17"/>
      <c r="E19" s="17"/>
      <c r="F19" s="17"/>
      <c r="G19" s="17"/>
      <c r="H19" s="17"/>
      <c r="I19" s="17"/>
      <c r="J19" s="226">
        <f>Introduction!D44</f>
        <v>0</v>
      </c>
    </row>
    <row r="20" spans="1:10" ht="15" customHeight="1">
      <c r="A20" s="17"/>
      <c r="B20" s="17"/>
      <c r="C20" s="17"/>
      <c r="D20" s="17"/>
      <c r="E20" s="17"/>
      <c r="F20" s="94" t="s">
        <v>139</v>
      </c>
      <c r="G20" s="17"/>
      <c r="H20" s="17"/>
      <c r="I20" s="17"/>
      <c r="J20" s="91">
        <f>J18+J19</f>
        <v>-63000</v>
      </c>
    </row>
    <row r="21" spans="1:10" ht="15" customHeight="1">
      <c r="A21" s="94" t="s">
        <v>307</v>
      </c>
      <c r="B21" s="87" t="s">
        <v>308</v>
      </c>
      <c r="C21" s="88"/>
      <c r="D21" s="88"/>
      <c r="E21" s="88"/>
      <c r="F21" s="88"/>
      <c r="G21" s="88"/>
      <c r="H21" s="88"/>
      <c r="I21" s="17"/>
      <c r="J21" s="95"/>
    </row>
    <row r="22" spans="1:10" ht="15" customHeight="1">
      <c r="A22" s="17"/>
      <c r="B22" s="90" t="s">
        <v>309</v>
      </c>
      <c r="C22" s="90"/>
      <c r="D22" s="90"/>
      <c r="E22" s="90"/>
      <c r="F22" s="90"/>
      <c r="G22" s="90"/>
      <c r="H22" s="90"/>
      <c r="I22" s="90"/>
      <c r="J22" s="229">
        <v>0</v>
      </c>
    </row>
    <row r="23" spans="1:10" ht="15" customHeight="1">
      <c r="A23" s="17"/>
      <c r="B23" s="17"/>
      <c r="C23" s="17"/>
      <c r="D23" s="17"/>
      <c r="E23" s="17"/>
      <c r="F23" s="94" t="s">
        <v>310</v>
      </c>
      <c r="G23" s="17"/>
      <c r="H23" s="17"/>
      <c r="I23" s="17"/>
      <c r="J23" s="91">
        <f>(J20-J22)</f>
        <v>-63000</v>
      </c>
    </row>
    <row r="24" spans="1:10" ht="15" customHeight="1">
      <c r="A24" s="94" t="s">
        <v>311</v>
      </c>
      <c r="B24" s="87" t="s">
        <v>406</v>
      </c>
      <c r="C24" s="17"/>
      <c r="D24" s="17"/>
      <c r="E24" s="17"/>
      <c r="F24" s="17"/>
      <c r="G24" s="17"/>
      <c r="H24" s="17"/>
      <c r="I24" s="17"/>
      <c r="J24" s="226">
        <f>Introduction!D45</f>
        <v>0</v>
      </c>
    </row>
    <row r="25" spans="1:10" ht="15" customHeight="1">
      <c r="A25" s="94" t="s">
        <v>313</v>
      </c>
      <c r="B25" s="87" t="s">
        <v>314</v>
      </c>
      <c r="C25" s="94"/>
      <c r="D25" s="17"/>
      <c r="E25" s="17"/>
      <c r="F25" s="17"/>
      <c r="G25" s="17"/>
      <c r="H25" s="17"/>
      <c r="I25" s="17"/>
      <c r="J25" s="91">
        <f>J23+J24</f>
        <v>-63000</v>
      </c>
    </row>
    <row r="26" spans="1:10" ht="15" customHeight="1">
      <c r="A26" s="94" t="s">
        <v>315</v>
      </c>
      <c r="B26" s="380" t="s">
        <v>316</v>
      </c>
      <c r="C26" s="257"/>
      <c r="D26" s="257"/>
      <c r="E26" s="257"/>
      <c r="F26" s="257"/>
      <c r="G26" s="257"/>
      <c r="H26" s="257"/>
      <c r="I26" s="257"/>
      <c r="J26" s="225">
        <f>Introduction!D46</f>
        <v>0</v>
      </c>
    </row>
    <row r="27" spans="1:10" ht="15" customHeight="1">
      <c r="A27" s="94" t="s">
        <v>317</v>
      </c>
      <c r="B27" s="380" t="s">
        <v>318</v>
      </c>
      <c r="C27" s="257"/>
      <c r="D27" s="257"/>
      <c r="E27" s="257"/>
      <c r="F27" s="257"/>
      <c r="G27" s="257"/>
      <c r="H27" s="257"/>
      <c r="I27" s="257"/>
      <c r="J27" s="91">
        <f>J25+J26</f>
        <v>-63000</v>
      </c>
    </row>
    <row r="28" spans="1:10" ht="15" customHeight="1">
      <c r="A28" s="94" t="s">
        <v>269</v>
      </c>
      <c r="B28" s="87" t="s">
        <v>319</v>
      </c>
      <c r="C28" s="17"/>
      <c r="D28" s="17"/>
      <c r="E28" s="17"/>
      <c r="F28" s="17"/>
      <c r="G28" s="17"/>
      <c r="H28" s="17"/>
      <c r="I28" s="17"/>
      <c r="J28" s="17"/>
    </row>
    <row r="29" spans="1:10" ht="15" customHeight="1">
      <c r="A29" s="17"/>
      <c r="B29" s="88" t="s">
        <v>320</v>
      </c>
      <c r="C29" s="88" t="s">
        <v>321</v>
      </c>
      <c r="D29" s="17"/>
      <c r="E29" s="17"/>
      <c r="F29" s="17"/>
      <c r="G29" s="17"/>
      <c r="H29" s="17"/>
      <c r="I29" s="230">
        <f>IF(Introduction!D23=1,Statement!N25,Statement!K25)</f>
        <v>0</v>
      </c>
      <c r="J29" s="17"/>
    </row>
    <row r="30" spans="1:10" ht="15" customHeight="1">
      <c r="A30" s="17"/>
      <c r="B30" s="88" t="s">
        <v>322</v>
      </c>
      <c r="C30" s="90" t="s">
        <v>323</v>
      </c>
      <c r="D30" s="17"/>
      <c r="E30" s="17"/>
      <c r="F30" s="17"/>
      <c r="G30" s="17"/>
      <c r="H30" s="17"/>
      <c r="I30" s="226">
        <f>Statement!M25</f>
        <v>0</v>
      </c>
      <c r="J30" s="17"/>
    </row>
    <row r="31" spans="1:10" ht="15" customHeight="1">
      <c r="A31" s="17"/>
      <c r="B31" s="88" t="s">
        <v>324</v>
      </c>
      <c r="C31" s="88" t="s">
        <v>325</v>
      </c>
      <c r="D31" s="17"/>
      <c r="E31" s="17"/>
      <c r="F31" s="17"/>
      <c r="G31" s="17"/>
      <c r="H31" s="17"/>
      <c r="I31" s="226">
        <f>Introduction!D53</f>
        <v>0</v>
      </c>
      <c r="J31" s="17"/>
    </row>
    <row r="32" spans="1:10" ht="15" customHeight="1">
      <c r="A32" s="17"/>
      <c r="B32" s="88" t="s">
        <v>326</v>
      </c>
      <c r="C32" s="90" t="s">
        <v>327</v>
      </c>
      <c r="D32" s="17"/>
      <c r="E32" s="17"/>
      <c r="F32" s="17"/>
      <c r="G32" s="17"/>
      <c r="H32" s="17"/>
      <c r="I32" s="226">
        <f>Introduction!D54</f>
        <v>0</v>
      </c>
      <c r="J32" s="17"/>
    </row>
    <row r="33" spans="1:10" ht="15" customHeight="1">
      <c r="A33" s="17"/>
      <c r="B33" s="88" t="s">
        <v>328</v>
      </c>
      <c r="C33" s="88" t="s">
        <v>329</v>
      </c>
      <c r="D33" s="17"/>
      <c r="E33" s="17"/>
      <c r="F33" s="17"/>
      <c r="G33" s="17"/>
      <c r="H33" s="17"/>
      <c r="I33" s="226">
        <f>Introduction!D55</f>
        <v>0</v>
      </c>
      <c r="J33" s="17"/>
    </row>
    <row r="34" spans="1:10" ht="15" customHeight="1">
      <c r="A34" s="17"/>
      <c r="B34" s="88" t="s">
        <v>330</v>
      </c>
      <c r="C34" s="88" t="s">
        <v>331</v>
      </c>
      <c r="D34" s="17"/>
      <c r="E34" s="17"/>
      <c r="F34" s="17"/>
      <c r="G34" s="17"/>
      <c r="H34" s="17"/>
      <c r="I34" s="226">
        <f>Introduction!D56</f>
        <v>0</v>
      </c>
      <c r="J34" s="17"/>
    </row>
    <row r="35" spans="1:10" ht="15" customHeight="1">
      <c r="A35" s="17"/>
      <c r="B35" s="88" t="s">
        <v>332</v>
      </c>
      <c r="C35" s="88" t="s">
        <v>333</v>
      </c>
      <c r="D35" s="17"/>
      <c r="E35" s="17"/>
      <c r="F35" s="17"/>
      <c r="G35" s="17"/>
      <c r="H35" s="17"/>
      <c r="I35" s="226">
        <f>Introduction!D57</f>
        <v>0</v>
      </c>
      <c r="J35" s="17"/>
    </row>
    <row r="36" spans="1:10" ht="15" customHeight="1">
      <c r="A36" s="17"/>
      <c r="B36" s="88" t="s">
        <v>334</v>
      </c>
      <c r="C36" s="88" t="s">
        <v>335</v>
      </c>
      <c r="D36" s="17"/>
      <c r="E36" s="17"/>
      <c r="F36" s="17"/>
      <c r="G36" s="17"/>
      <c r="H36" s="17"/>
      <c r="I36" s="226">
        <f>Introduction!D58</f>
        <v>0</v>
      </c>
      <c r="J36" s="17"/>
    </row>
    <row r="37" spans="1:10" ht="15" customHeight="1">
      <c r="A37" s="17"/>
      <c r="B37" s="88" t="s">
        <v>336</v>
      </c>
      <c r="C37" s="88" t="s">
        <v>77</v>
      </c>
      <c r="D37" s="17"/>
      <c r="E37" s="17"/>
      <c r="F37" s="17"/>
      <c r="G37" s="17"/>
      <c r="H37" s="17"/>
      <c r="I37" s="226">
        <f>Introduction!D59</f>
        <v>0</v>
      </c>
      <c r="J37" s="17"/>
    </row>
    <row r="38" spans="1:10" ht="15" customHeight="1">
      <c r="A38" s="17"/>
      <c r="B38" s="88" t="s">
        <v>337</v>
      </c>
      <c r="C38" s="88" t="s">
        <v>338</v>
      </c>
      <c r="D38" s="17"/>
      <c r="E38" s="17"/>
      <c r="F38" s="17"/>
      <c r="G38" s="17"/>
      <c r="H38" s="17"/>
      <c r="I38" s="226">
        <f>Introduction!D60</f>
        <v>0</v>
      </c>
      <c r="J38" s="17"/>
    </row>
    <row r="39" spans="1:10" ht="15" customHeight="1">
      <c r="A39" s="17"/>
      <c r="B39" s="88"/>
      <c r="C39" s="88"/>
      <c r="D39" s="87" t="s">
        <v>407</v>
      </c>
      <c r="E39" s="17"/>
      <c r="F39" s="17"/>
      <c r="G39" s="17"/>
      <c r="H39" s="17"/>
      <c r="I39" s="91">
        <f>(I29+I30+I31+I32+I33+I34+I35+I36+I37+I38)</f>
        <v>0</v>
      </c>
      <c r="J39" s="91">
        <v>0</v>
      </c>
    </row>
    <row r="40" spans="1:10" ht="15" customHeight="1">
      <c r="A40" s="17"/>
      <c r="B40" s="88" t="s">
        <v>340</v>
      </c>
      <c r="C40" s="90" t="s">
        <v>341</v>
      </c>
      <c r="D40" s="17"/>
      <c r="E40" s="17"/>
      <c r="F40" s="17"/>
      <c r="G40" s="17"/>
      <c r="H40" s="17"/>
      <c r="I40" s="226">
        <f>Introduction!D61</f>
        <v>0</v>
      </c>
      <c r="J40" s="226">
        <v>0</v>
      </c>
    </row>
    <row r="41" spans="1:10" ht="15" customHeight="1">
      <c r="A41" s="17"/>
      <c r="B41" s="88" t="s">
        <v>342</v>
      </c>
      <c r="C41" s="394" t="s">
        <v>343</v>
      </c>
      <c r="D41" s="257"/>
      <c r="E41" s="257"/>
      <c r="F41" s="257"/>
      <c r="G41" s="257"/>
      <c r="H41" s="257"/>
      <c r="I41" s="225">
        <f>Introduction!D62</f>
        <v>0</v>
      </c>
      <c r="J41" s="225">
        <v>0</v>
      </c>
    </row>
    <row r="42" spans="1:10" ht="15" customHeight="1">
      <c r="A42" s="17"/>
      <c r="B42" s="88" t="s">
        <v>344</v>
      </c>
      <c r="C42" s="394" t="s">
        <v>345</v>
      </c>
      <c r="D42" s="257"/>
      <c r="E42" s="257"/>
      <c r="F42" s="257"/>
      <c r="G42" s="257"/>
      <c r="H42" s="257"/>
      <c r="I42" s="225">
        <f>Introduction!D63</f>
        <v>0</v>
      </c>
      <c r="J42" s="225">
        <f>IF(I42&gt;50000,50000,I42)</f>
        <v>0</v>
      </c>
    </row>
    <row r="43" spans="1:10" ht="15" customHeight="1">
      <c r="A43" s="94" t="s">
        <v>346</v>
      </c>
      <c r="B43" s="87" t="s">
        <v>347</v>
      </c>
      <c r="C43" s="17"/>
      <c r="D43" s="17"/>
      <c r="E43" s="17"/>
      <c r="F43" s="17"/>
      <c r="G43" s="17"/>
      <c r="H43" s="17"/>
      <c r="I43" s="17"/>
      <c r="J43" s="17"/>
    </row>
    <row r="44" spans="1:10" ht="15" customHeight="1">
      <c r="A44" s="96"/>
      <c r="B44" s="89" t="s">
        <v>336</v>
      </c>
      <c r="C44" s="89" t="s">
        <v>348</v>
      </c>
      <c r="D44" s="89"/>
      <c r="E44" s="89"/>
      <c r="F44" s="89"/>
      <c r="G44" s="89"/>
      <c r="H44" s="89"/>
      <c r="I44" s="226">
        <f>Introduction!D65</f>
        <v>0</v>
      </c>
      <c r="J44" s="231">
        <v>0</v>
      </c>
    </row>
    <row r="45" spans="1:10" ht="15" customHeight="1">
      <c r="A45" s="96"/>
      <c r="B45" s="91" t="s">
        <v>349</v>
      </c>
      <c r="C45" s="91" t="s">
        <v>350</v>
      </c>
      <c r="D45" s="91"/>
      <c r="E45" s="91"/>
      <c r="F45" s="91"/>
      <c r="G45" s="91"/>
      <c r="H45" s="91"/>
      <c r="I45" s="232">
        <f>Introduction!C66</f>
        <v>0</v>
      </c>
      <c r="J45" s="232">
        <v>0</v>
      </c>
    </row>
    <row r="46" spans="1:10" ht="15" customHeight="1">
      <c r="A46" s="96"/>
      <c r="B46" s="89" t="s">
        <v>351</v>
      </c>
      <c r="C46" s="89" t="s">
        <v>352</v>
      </c>
      <c r="D46" s="89"/>
      <c r="E46" s="89"/>
      <c r="F46" s="89"/>
      <c r="G46" s="89"/>
      <c r="H46" s="89"/>
      <c r="I46" s="232">
        <f>Introduction!C67</f>
        <v>0</v>
      </c>
      <c r="J46" s="232">
        <v>0</v>
      </c>
    </row>
    <row r="47" spans="1:10" ht="15" customHeight="1">
      <c r="A47" s="96"/>
      <c r="B47" s="91" t="s">
        <v>353</v>
      </c>
      <c r="C47" s="91" t="s">
        <v>354</v>
      </c>
      <c r="D47" s="91"/>
      <c r="E47" s="91"/>
      <c r="F47" s="91"/>
      <c r="G47" s="91"/>
      <c r="H47" s="91"/>
      <c r="I47" s="232">
        <f>Introduction!C68</f>
        <v>0</v>
      </c>
      <c r="J47" s="232">
        <v>0</v>
      </c>
    </row>
    <row r="48" spans="1:10" ht="15" customHeight="1">
      <c r="A48" s="96"/>
      <c r="B48" s="91" t="s">
        <v>355</v>
      </c>
      <c r="C48" s="402" t="s">
        <v>356</v>
      </c>
      <c r="D48" s="304"/>
      <c r="E48" s="304"/>
      <c r="F48" s="304"/>
      <c r="G48" s="304"/>
      <c r="H48" s="305"/>
      <c r="I48" s="232">
        <f>IF(H48&gt;=10000,10000,H48)</f>
        <v>0</v>
      </c>
      <c r="J48" s="232">
        <v>0</v>
      </c>
    </row>
    <row r="49" spans="1:10" ht="15" customHeight="1">
      <c r="A49" s="96"/>
      <c r="B49" s="89" t="s">
        <v>357</v>
      </c>
      <c r="C49" s="89" t="s">
        <v>358</v>
      </c>
      <c r="D49" s="89"/>
      <c r="E49" s="89"/>
      <c r="F49" s="89"/>
      <c r="G49" s="89"/>
      <c r="H49" s="89"/>
      <c r="I49" s="232">
        <f>Introduction!C70</f>
        <v>0</v>
      </c>
      <c r="J49" s="232">
        <f>Introduction!D70</f>
        <v>0</v>
      </c>
    </row>
    <row r="50" spans="1:10" ht="15" customHeight="1">
      <c r="A50" s="43" t="s">
        <v>359</v>
      </c>
      <c r="B50" s="96" t="s">
        <v>360</v>
      </c>
      <c r="C50" s="96"/>
      <c r="D50" s="96"/>
      <c r="E50" s="96"/>
      <c r="F50" s="96"/>
      <c r="G50" s="96"/>
      <c r="H50" s="96"/>
      <c r="I50" s="240"/>
      <c r="J50" s="225">
        <f>(J39+J40+J41+J44+J45+J46+J47+J48+J49+J42)</f>
        <v>0</v>
      </c>
    </row>
    <row r="51" spans="1:10" ht="30" customHeight="1">
      <c r="A51" s="94" t="s">
        <v>361</v>
      </c>
      <c r="B51" s="97" t="s">
        <v>362</v>
      </c>
      <c r="C51" s="89"/>
      <c r="D51" s="89"/>
      <c r="E51" s="89"/>
      <c r="F51" s="89"/>
      <c r="G51" s="89"/>
      <c r="H51" s="89"/>
      <c r="I51" s="89">
        <f>J27-J50</f>
        <v>-63000</v>
      </c>
      <c r="J51" s="89">
        <f>ROUNDUP(I51,-1)</f>
        <v>-63000</v>
      </c>
    </row>
    <row r="52" spans="1:10" ht="15.75" customHeight="1">
      <c r="A52" s="94" t="s">
        <v>363</v>
      </c>
      <c r="B52" s="399" t="s">
        <v>364</v>
      </c>
      <c r="C52" s="265"/>
      <c r="D52" s="248"/>
      <c r="E52" s="98" t="s">
        <v>365</v>
      </c>
      <c r="F52" s="398" t="s">
        <v>366</v>
      </c>
      <c r="G52" s="265"/>
      <c r="H52" s="248"/>
      <c r="I52" s="393" t="s">
        <v>367</v>
      </c>
      <c r="J52" s="248"/>
    </row>
    <row r="53" spans="1:10" ht="15.75" customHeight="1">
      <c r="A53" s="17"/>
      <c r="B53" s="386" t="s">
        <v>529</v>
      </c>
      <c r="C53" s="387"/>
      <c r="D53" s="388"/>
      <c r="E53" s="99" t="s">
        <v>369</v>
      </c>
      <c r="F53" s="379" t="s">
        <v>369</v>
      </c>
      <c r="G53" s="265"/>
      <c r="H53" s="248"/>
      <c r="I53" s="383" t="s">
        <v>369</v>
      </c>
      <c r="J53" s="248"/>
    </row>
    <row r="54" spans="1:10" ht="15.75" customHeight="1">
      <c r="A54" s="17"/>
      <c r="B54" s="386" t="s">
        <v>544</v>
      </c>
      <c r="C54" s="387"/>
      <c r="D54" s="388"/>
      <c r="E54" s="100">
        <v>0.05</v>
      </c>
      <c r="F54" s="379">
        <f>IF(J51&lt;=300000,0,IF(J51&gt;700000,400000,J51-300000))</f>
        <v>0</v>
      </c>
      <c r="G54" s="265"/>
      <c r="H54" s="248"/>
      <c r="I54" s="376">
        <f>ROUND(F54*0.05,0)</f>
        <v>0</v>
      </c>
      <c r="J54" s="248"/>
    </row>
    <row r="55" spans="1:10" ht="15.75" customHeight="1">
      <c r="A55" s="17"/>
      <c r="B55" s="386" t="s">
        <v>545</v>
      </c>
      <c r="C55" s="387"/>
      <c r="D55" s="388"/>
      <c r="E55" s="100">
        <v>0.1</v>
      </c>
      <c r="F55" s="379">
        <f>IF(J51&lt;=700000,0,IF(J51&gt;1000000,300000,J51-700000))</f>
        <v>0</v>
      </c>
      <c r="G55" s="265"/>
      <c r="H55" s="248"/>
      <c r="I55" s="376">
        <f>ROUND(F55*0.1,0)</f>
        <v>0</v>
      </c>
      <c r="J55" s="248"/>
    </row>
    <row r="56" spans="1:10" ht="15.75" customHeight="1">
      <c r="A56" s="17"/>
      <c r="B56" s="386" t="s">
        <v>546</v>
      </c>
      <c r="C56" s="387"/>
      <c r="D56" s="388"/>
      <c r="E56" s="100">
        <v>0.15</v>
      </c>
      <c r="F56" s="379">
        <f>IF(J51&lt;=1000000,0,IF(J51&gt;1200000,200000,J51-1000000))</f>
        <v>0</v>
      </c>
      <c r="G56" s="265"/>
      <c r="H56" s="248"/>
      <c r="I56" s="376">
        <f>ROUND(F56*0.15,0)</f>
        <v>0</v>
      </c>
      <c r="J56" s="248"/>
    </row>
    <row r="57" spans="1:10" ht="15.75" customHeight="1">
      <c r="A57" s="17"/>
      <c r="B57" s="386" t="s">
        <v>530</v>
      </c>
      <c r="C57" s="387"/>
      <c r="D57" s="388"/>
      <c r="E57" s="100">
        <v>0.2</v>
      </c>
      <c r="F57" s="379">
        <f>IF(J51&lt;=1200000,0,IF(J51&gt;1500000,300000,J51-1200000))</f>
        <v>0</v>
      </c>
      <c r="G57" s="265"/>
      <c r="H57" s="248"/>
      <c r="I57" s="376">
        <f>ROUND(F57*0.2,0)</f>
        <v>0</v>
      </c>
      <c r="J57" s="248"/>
    </row>
    <row r="58" spans="1:10" ht="15.75" customHeight="1">
      <c r="A58" s="17"/>
      <c r="B58" s="386" t="s">
        <v>531</v>
      </c>
      <c r="C58" s="387"/>
      <c r="D58" s="388"/>
      <c r="E58" s="100">
        <v>0.3</v>
      </c>
      <c r="F58" s="379">
        <f>IF(J51&lt;=1500000,0,J51-1500000)</f>
        <v>0</v>
      </c>
      <c r="G58" s="265"/>
      <c r="H58" s="248"/>
      <c r="I58" s="376">
        <f>ROUND(F58*0.3,0)</f>
        <v>0</v>
      </c>
      <c r="J58" s="248"/>
    </row>
    <row r="59" spans="1:10" ht="15.75" customHeight="1">
      <c r="A59" s="42" t="s">
        <v>373</v>
      </c>
      <c r="B59" s="87" t="s">
        <v>374</v>
      </c>
      <c r="C59" s="17"/>
      <c r="D59" s="17"/>
      <c r="E59" s="17"/>
      <c r="F59" s="87"/>
      <c r="G59" s="17"/>
      <c r="H59" s="101" t="s">
        <v>139</v>
      </c>
      <c r="I59" s="376">
        <f>SUM(I54:I58)</f>
        <v>0</v>
      </c>
      <c r="J59" s="248"/>
    </row>
    <row r="60" spans="1:10" ht="15.75" customHeight="1">
      <c r="A60" s="42" t="s">
        <v>375</v>
      </c>
      <c r="B60" s="87" t="s">
        <v>376</v>
      </c>
      <c r="C60" s="42"/>
      <c r="D60" s="42"/>
      <c r="E60" s="42"/>
      <c r="F60" s="42"/>
      <c r="G60" s="42"/>
      <c r="H60" s="42"/>
      <c r="I60" s="102"/>
      <c r="J60" s="233">
        <f>IF(I59&lt;=25000,MIN(I59,25000),0)</f>
        <v>0</v>
      </c>
    </row>
    <row r="61" spans="1:10" ht="15.75" customHeight="1">
      <c r="A61" s="42" t="s">
        <v>377</v>
      </c>
      <c r="B61" s="87" t="s">
        <v>378</v>
      </c>
      <c r="C61" s="42"/>
      <c r="D61" s="42"/>
      <c r="E61" s="42"/>
      <c r="F61" s="42"/>
      <c r="G61" s="42"/>
      <c r="H61" s="42"/>
      <c r="I61" s="102"/>
      <c r="J61" s="234">
        <f>IF(I59&lt;J60,0,I59-J60)</f>
        <v>0</v>
      </c>
    </row>
    <row r="62" spans="1:10" ht="15.75" customHeight="1">
      <c r="A62" s="42" t="s">
        <v>379</v>
      </c>
      <c r="B62" s="380" t="s">
        <v>380</v>
      </c>
      <c r="C62" s="257"/>
      <c r="D62" s="257"/>
      <c r="E62" s="257"/>
      <c r="F62" s="257"/>
      <c r="G62" s="257"/>
      <c r="H62" s="257"/>
      <c r="I62" s="257"/>
      <c r="J62" s="225">
        <f>ROUND(J26*0.1,0)</f>
        <v>0</v>
      </c>
    </row>
    <row r="63" spans="1:10" ht="15.75" customHeight="1">
      <c r="A63" s="42" t="s">
        <v>381</v>
      </c>
      <c r="B63" s="380" t="s">
        <v>382</v>
      </c>
      <c r="C63" s="257"/>
      <c r="D63" s="257"/>
      <c r="E63" s="257"/>
      <c r="F63" s="257"/>
      <c r="G63" s="257"/>
      <c r="H63" s="257"/>
      <c r="I63" s="257"/>
      <c r="J63" s="234">
        <f>J61-J62</f>
        <v>0</v>
      </c>
    </row>
    <row r="64" spans="1:10" ht="15.75" customHeight="1">
      <c r="A64" s="94" t="s">
        <v>383</v>
      </c>
      <c r="B64" s="87" t="s">
        <v>384</v>
      </c>
      <c r="C64" s="17"/>
      <c r="D64" s="17"/>
      <c r="E64" s="17"/>
      <c r="F64" s="17"/>
      <c r="G64" s="17"/>
      <c r="H64" s="17"/>
      <c r="I64" s="17"/>
      <c r="J64" s="233">
        <f>ROUND(J63*4/100,0)</f>
        <v>0</v>
      </c>
    </row>
    <row r="65" spans="1:10" ht="15.75" customHeight="1">
      <c r="A65" s="94" t="s">
        <v>385</v>
      </c>
      <c r="B65" s="87" t="s">
        <v>386</v>
      </c>
      <c r="C65" s="17"/>
      <c r="D65" s="17"/>
      <c r="E65" s="17"/>
      <c r="F65" s="17"/>
      <c r="G65" s="17"/>
      <c r="H65" s="17"/>
      <c r="I65" s="17"/>
      <c r="J65" s="234">
        <f>J63+J64</f>
        <v>0</v>
      </c>
    </row>
    <row r="66" spans="1:10" ht="15.75" customHeight="1">
      <c r="A66" s="42" t="s">
        <v>387</v>
      </c>
      <c r="B66" s="87" t="s">
        <v>388</v>
      </c>
      <c r="C66" s="42"/>
      <c r="D66" s="42"/>
      <c r="E66" s="42"/>
      <c r="F66" s="42"/>
      <c r="G66" s="42"/>
      <c r="H66" s="42"/>
      <c r="I66" s="102"/>
      <c r="J66" s="226">
        <f>'Form 10E'!H66</f>
        <v>0</v>
      </c>
    </row>
    <row r="67" spans="1:10" ht="15.75" customHeight="1">
      <c r="A67" s="42" t="s">
        <v>389</v>
      </c>
      <c r="B67" s="87" t="s">
        <v>390</v>
      </c>
      <c r="C67" s="42"/>
      <c r="D67" s="42"/>
      <c r="E67" s="42"/>
      <c r="F67" s="42"/>
      <c r="G67" s="42"/>
      <c r="H67" s="42"/>
      <c r="I67" s="102"/>
      <c r="J67" s="234">
        <f>IF(J65-J66&lt;0,0,J65-J66)</f>
        <v>0</v>
      </c>
    </row>
    <row r="68" spans="1:10" ht="15.75" customHeight="1">
      <c r="A68" s="94" t="s">
        <v>391</v>
      </c>
      <c r="B68" s="87" t="s">
        <v>408</v>
      </c>
      <c r="C68" s="17"/>
      <c r="D68" s="17"/>
      <c r="E68" s="17"/>
      <c r="F68" s="17"/>
      <c r="G68" s="17"/>
      <c r="H68" s="17"/>
      <c r="I68" s="17"/>
      <c r="J68" s="226">
        <f>Statement!R25</f>
        <v>0</v>
      </c>
    </row>
    <row r="69" spans="1:10" ht="15.75" customHeight="1">
      <c r="A69" s="94" t="s">
        <v>393</v>
      </c>
      <c r="B69" s="87" t="s">
        <v>394</v>
      </c>
      <c r="C69" s="17"/>
      <c r="D69" s="17"/>
      <c r="E69" s="17"/>
      <c r="F69" s="17"/>
      <c r="G69" s="17"/>
      <c r="H69" s="17"/>
      <c r="I69" s="17"/>
      <c r="J69" s="234">
        <f>IF(J68&gt;J67,0,J67-J68)</f>
        <v>0</v>
      </c>
    </row>
    <row r="70" spans="1:10" ht="15.75" customHeight="1">
      <c r="A70" s="94" t="s">
        <v>395</v>
      </c>
      <c r="B70" s="87" t="s">
        <v>396</v>
      </c>
      <c r="C70" s="17"/>
      <c r="D70" s="17"/>
      <c r="E70" s="17"/>
      <c r="F70" s="17"/>
      <c r="G70" s="17"/>
      <c r="H70" s="17"/>
      <c r="I70" s="17"/>
      <c r="J70" s="233">
        <f>IF(J68&lt;J67,0,J68-J67)</f>
        <v>0</v>
      </c>
    </row>
    <row r="71" spans="1:10" ht="15.75" customHeight="1">
      <c r="A71" s="17"/>
      <c r="B71" s="17"/>
      <c r="C71" s="17"/>
      <c r="D71" s="17"/>
      <c r="E71" s="17"/>
      <c r="F71" s="94" t="s">
        <v>397</v>
      </c>
      <c r="G71" s="17"/>
      <c r="H71" s="17"/>
      <c r="I71" s="17"/>
      <c r="J71" s="17"/>
    </row>
    <row r="72" spans="1:10" ht="15.75" customHeight="1">
      <c r="A72" s="403" t="s">
        <v>398</v>
      </c>
      <c r="B72" s="404"/>
      <c r="C72" s="404"/>
      <c r="D72" s="404"/>
      <c r="E72" s="404"/>
      <c r="F72" s="404"/>
      <c r="G72" s="404"/>
      <c r="H72" s="404"/>
      <c r="I72" s="404"/>
      <c r="J72" s="404"/>
    </row>
    <row r="73" spans="1:10" ht="15.75" customHeight="1">
      <c r="A73" s="382" t="s">
        <v>542</v>
      </c>
      <c r="B73" s="378"/>
      <c r="C73" s="378"/>
      <c r="D73" s="378"/>
      <c r="E73" s="378"/>
      <c r="F73" s="378"/>
      <c r="G73" s="378"/>
      <c r="H73" s="378"/>
      <c r="I73" s="378"/>
      <c r="J73" s="378"/>
    </row>
    <row r="74" spans="1:10" ht="15.75" customHeight="1">
      <c r="A74" s="235"/>
      <c r="B74" s="236"/>
      <c r="C74" s="236"/>
      <c r="D74" s="236"/>
      <c r="E74" s="236"/>
      <c r="F74" s="236"/>
      <c r="G74" s="236"/>
      <c r="H74" s="236"/>
      <c r="I74" s="236"/>
      <c r="J74" s="236"/>
    </row>
    <row r="75" spans="1:10" ht="15.75" customHeight="1">
      <c r="A75" s="237" t="s">
        <v>399</v>
      </c>
      <c r="B75" s="385" t="str">
        <f>Introduction!D19</f>
        <v>GSSS xyz</v>
      </c>
      <c r="C75" s="378"/>
      <c r="D75" s="236"/>
      <c r="E75" s="236"/>
      <c r="F75" s="236"/>
      <c r="G75" s="236"/>
      <c r="H75" s="236"/>
      <c r="I75" s="236"/>
      <c r="J75" s="236"/>
    </row>
    <row r="76" spans="1:10" ht="15.75" customHeight="1">
      <c r="A76" s="238" t="s">
        <v>400</v>
      </c>
      <c r="B76" s="384">
        <f ca="1">Introduction!D73</f>
        <v>45627</v>
      </c>
      <c r="C76" s="378"/>
      <c r="D76" s="377" t="s">
        <v>401</v>
      </c>
      <c r="E76" s="378"/>
      <c r="F76" s="236" t="s">
        <v>402</v>
      </c>
      <c r="G76" s="236"/>
      <c r="H76" s="236"/>
      <c r="I76" s="377" t="s">
        <v>401</v>
      </c>
      <c r="J76" s="378"/>
    </row>
    <row r="77" spans="1:10" ht="15.75" customHeight="1">
      <c r="A77" s="17"/>
      <c r="B77" s="17"/>
      <c r="C77" s="17"/>
      <c r="D77" s="400" t="s">
        <v>403</v>
      </c>
      <c r="E77" s="257"/>
      <c r="F77" s="88" t="s">
        <v>404</v>
      </c>
      <c r="G77" s="17"/>
      <c r="H77" s="17"/>
      <c r="I77" s="400" t="s">
        <v>405</v>
      </c>
      <c r="J77" s="257"/>
    </row>
    <row r="78" spans="1:10" ht="15.75" customHeight="1"/>
    <row r="79" spans="1:10" ht="15.75" customHeight="1"/>
    <row r="80" spans="1:10" ht="15.75" customHeight="1"/>
    <row r="81" spans="1:1" ht="15.75" customHeight="1"/>
    <row r="82" spans="1:1" ht="15.75" customHeight="1"/>
    <row r="83" spans="1:1" ht="15.75" customHeight="1"/>
    <row r="84" spans="1:1" ht="15.75" customHeight="1"/>
    <row r="85" spans="1:1" ht="15.75" customHeight="1"/>
    <row r="86" spans="1:1" ht="15.75" customHeight="1"/>
    <row r="87" spans="1:1" ht="15.75" customHeight="1"/>
    <row r="88" spans="1:1" ht="15.75" customHeight="1"/>
    <row r="89" spans="1:1" ht="15.75" customHeight="1"/>
    <row r="90" spans="1:1" ht="15.75" customHeight="1"/>
    <row r="91" spans="1:1" ht="15.75" customHeight="1"/>
    <row r="92" spans="1:1" ht="15.75" customHeight="1">
      <c r="A92" s="54" t="s">
        <v>184</v>
      </c>
    </row>
    <row r="93" spans="1:1" ht="15.75" customHeight="1"/>
    <row r="94" spans="1:1" ht="15.75" customHeight="1"/>
    <row r="95" spans="1:1" ht="15.75" customHeight="1"/>
    <row r="96" spans="1:1" ht="15.75" customHeight="1"/>
    <row r="97" ht="15.75" customHeight="1"/>
    <row r="98" ht="15.75" customHeight="1"/>
    <row r="99" ht="15.75" customHeight="1"/>
  </sheetData>
  <sheetProtection password="C478" sheet="1" objects="1" scenarios="1" selectLockedCells="1"/>
  <mergeCells count="47">
    <mergeCell ref="F55:H55"/>
    <mergeCell ref="I55:J55"/>
    <mergeCell ref="B56:D56"/>
    <mergeCell ref="F56:H56"/>
    <mergeCell ref="I56:J56"/>
    <mergeCell ref="B55:D55"/>
    <mergeCell ref="B58:D58"/>
    <mergeCell ref="F57:H57"/>
    <mergeCell ref="F58:H58"/>
    <mergeCell ref="I58:J58"/>
    <mergeCell ref="I57:J57"/>
    <mergeCell ref="B57:D57"/>
    <mergeCell ref="D76:E76"/>
    <mergeCell ref="I76:J76"/>
    <mergeCell ref="D77:E77"/>
    <mergeCell ref="I77:J77"/>
    <mergeCell ref="I59:J59"/>
    <mergeCell ref="B62:I62"/>
    <mergeCell ref="B63:I63"/>
    <mergeCell ref="A72:J72"/>
    <mergeCell ref="A73:J73"/>
    <mergeCell ref="B75:C75"/>
    <mergeCell ref="B76:C76"/>
    <mergeCell ref="B54:D54"/>
    <mergeCell ref="F54:H54"/>
    <mergeCell ref="I54:J54"/>
    <mergeCell ref="A3:D3"/>
    <mergeCell ref="A4:D4"/>
    <mergeCell ref="A5:D5"/>
    <mergeCell ref="A6:D6"/>
    <mergeCell ref="B52:D52"/>
    <mergeCell ref="B53:D53"/>
    <mergeCell ref="I52:J52"/>
    <mergeCell ref="F52:H52"/>
    <mergeCell ref="E5:J5"/>
    <mergeCell ref="E6:J6"/>
    <mergeCell ref="B26:I26"/>
    <mergeCell ref="B27:I27"/>
    <mergeCell ref="C41:H41"/>
    <mergeCell ref="A1:J1"/>
    <mergeCell ref="A2:J2"/>
    <mergeCell ref="E3:J3"/>
    <mergeCell ref="E4:J4"/>
    <mergeCell ref="F53:H53"/>
    <mergeCell ref="I53:J53"/>
    <mergeCell ref="C42:H42"/>
    <mergeCell ref="C48:H48"/>
  </mergeCells>
  <pageMargins left="0.25" right="0.2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workbookViewId="0"/>
  </sheetViews>
  <sheetFormatPr defaultColWidth="12.5703125" defaultRowHeight="15" customHeight="1"/>
  <cols>
    <col min="1" max="1" width="5" customWidth="1"/>
    <col min="2" max="2" width="9.7109375" customWidth="1"/>
    <col min="3" max="6" width="7.5703125" customWidth="1"/>
    <col min="7" max="7" width="6.140625" customWidth="1"/>
    <col min="8" max="8" width="7.42578125" customWidth="1"/>
    <col min="9" max="9" width="7.5703125" customWidth="1"/>
    <col min="10" max="10" width="8.140625" customWidth="1"/>
    <col min="11" max="11" width="8.42578125" customWidth="1"/>
  </cols>
  <sheetData>
    <row r="1" spans="1:11" ht="15.75" customHeight="1">
      <c r="A1" s="355" t="s">
        <v>185</v>
      </c>
      <c r="B1" s="257"/>
      <c r="C1" s="257"/>
      <c r="D1" s="257"/>
      <c r="E1" s="257"/>
      <c r="F1" s="257"/>
      <c r="G1" s="257"/>
      <c r="H1" s="257"/>
      <c r="I1" s="257"/>
      <c r="J1" s="257"/>
      <c r="K1" s="257"/>
    </row>
    <row r="2" spans="1:11" ht="12" customHeight="1">
      <c r="A2" s="356" t="s">
        <v>186</v>
      </c>
      <c r="B2" s="257"/>
      <c r="C2" s="257"/>
      <c r="D2" s="257"/>
      <c r="E2" s="257"/>
      <c r="F2" s="257"/>
      <c r="G2" s="257"/>
      <c r="H2" s="257"/>
      <c r="I2" s="257"/>
      <c r="J2" s="257"/>
      <c r="K2" s="257"/>
    </row>
    <row r="3" spans="1:11" ht="12" customHeight="1">
      <c r="A3" s="357" t="s">
        <v>187</v>
      </c>
      <c r="B3" s="257"/>
      <c r="C3" s="257"/>
      <c r="D3" s="257"/>
      <c r="E3" s="257"/>
      <c r="F3" s="257"/>
      <c r="G3" s="257"/>
      <c r="H3" s="257"/>
      <c r="I3" s="257"/>
      <c r="J3" s="257"/>
      <c r="K3" s="257"/>
    </row>
    <row r="4" spans="1:11">
      <c r="A4" s="347" t="s">
        <v>188</v>
      </c>
      <c r="B4" s="265"/>
      <c r="C4" s="265"/>
      <c r="D4" s="265"/>
      <c r="E4" s="265"/>
      <c r="F4" s="248"/>
      <c r="G4" s="358" t="s">
        <v>189</v>
      </c>
      <c r="H4" s="254"/>
      <c r="I4" s="254"/>
      <c r="J4" s="254"/>
      <c r="K4" s="255"/>
    </row>
    <row r="5" spans="1:11" ht="12" customHeight="1">
      <c r="A5" s="417" t="str">
        <f>Introduction!D30</f>
        <v xml:space="preserve">Mr. Rajender Kumar </v>
      </c>
      <c r="B5" s="304"/>
      <c r="C5" s="304"/>
      <c r="D5" s="304"/>
      <c r="E5" s="304"/>
      <c r="F5" s="305"/>
      <c r="G5" s="421" t="str">
        <f>Introduction!D16</f>
        <v>Saroj Kumari</v>
      </c>
      <c r="H5" s="353"/>
      <c r="I5" s="353"/>
      <c r="J5" s="353"/>
      <c r="K5" s="354"/>
    </row>
    <row r="6" spans="1:11" ht="12" customHeight="1">
      <c r="A6" s="417" t="str">
        <f>Introduction!D31</f>
        <v>Principal</v>
      </c>
      <c r="B6" s="304"/>
      <c r="C6" s="304"/>
      <c r="D6" s="304"/>
      <c r="E6" s="304"/>
      <c r="F6" s="305"/>
      <c r="G6" s="103" t="str">
        <f>Introduction!D17</f>
        <v xml:space="preserve">Principal </v>
      </c>
      <c r="H6" s="104"/>
      <c r="I6" s="104"/>
      <c r="J6" s="104"/>
      <c r="K6" s="105"/>
    </row>
    <row r="7" spans="1:11" ht="12" customHeight="1">
      <c r="A7" s="418" t="str">
        <f>Introduction!D32</f>
        <v>GSSS XYZ</v>
      </c>
      <c r="B7" s="273"/>
      <c r="C7" s="273"/>
      <c r="D7" s="273"/>
      <c r="E7" s="273"/>
      <c r="F7" s="274"/>
      <c r="G7" s="419" t="str">
        <f>Introduction!D19</f>
        <v>GSSS xyz</v>
      </c>
      <c r="H7" s="260"/>
      <c r="I7" s="260"/>
      <c r="J7" s="260"/>
      <c r="K7" s="261"/>
    </row>
    <row r="8" spans="1:11" ht="12" customHeight="1">
      <c r="A8" s="420" t="s">
        <v>190</v>
      </c>
      <c r="B8" s="260"/>
      <c r="C8" s="261"/>
      <c r="D8" s="420" t="s">
        <v>191</v>
      </c>
      <c r="E8" s="260"/>
      <c r="F8" s="261"/>
      <c r="G8" s="420" t="s">
        <v>192</v>
      </c>
      <c r="H8" s="260"/>
      <c r="I8" s="260"/>
      <c r="J8" s="260"/>
      <c r="K8" s="261"/>
    </row>
    <row r="9" spans="1:11" ht="12" customHeight="1">
      <c r="A9" s="407" t="str">
        <f>Introduction!D33</f>
        <v>UVWXY1234Z</v>
      </c>
      <c r="B9" s="265"/>
      <c r="C9" s="248"/>
      <c r="D9" s="407" t="str">
        <f>Introduction!D34</f>
        <v>RTKG05656L</v>
      </c>
      <c r="E9" s="265"/>
      <c r="F9" s="248"/>
      <c r="G9" s="407" t="str">
        <f>Introduction!D20</f>
        <v>ABCDE1234A</v>
      </c>
      <c r="H9" s="265"/>
      <c r="I9" s="265"/>
      <c r="J9" s="265"/>
      <c r="K9" s="248"/>
    </row>
    <row r="10" spans="1:11" ht="12" customHeight="1">
      <c r="A10" s="412" t="s">
        <v>193</v>
      </c>
      <c r="B10" s="353"/>
      <c r="C10" s="353"/>
      <c r="D10" s="353"/>
      <c r="E10" s="353"/>
      <c r="F10" s="354"/>
      <c r="G10" s="407" t="s">
        <v>194</v>
      </c>
      <c r="H10" s="265"/>
      <c r="I10" s="248"/>
      <c r="J10" s="407" t="s">
        <v>195</v>
      </c>
      <c r="K10" s="248"/>
    </row>
    <row r="11" spans="1:11" ht="12" customHeight="1">
      <c r="A11" s="413" t="s">
        <v>196</v>
      </c>
      <c r="B11" s="257"/>
      <c r="C11" s="257"/>
      <c r="D11" s="257"/>
      <c r="E11" s="257"/>
      <c r="F11" s="258"/>
      <c r="G11" s="414" t="s">
        <v>409</v>
      </c>
      <c r="H11" s="254"/>
      <c r="I11" s="255"/>
      <c r="J11" s="106" t="s">
        <v>197</v>
      </c>
      <c r="K11" s="106" t="s">
        <v>198</v>
      </c>
    </row>
    <row r="12" spans="1:11" ht="12" customHeight="1">
      <c r="A12" s="413" t="s">
        <v>199</v>
      </c>
      <c r="B12" s="257"/>
      <c r="C12" s="257"/>
      <c r="D12" s="257"/>
      <c r="E12" s="257"/>
      <c r="F12" s="258"/>
      <c r="G12" s="256"/>
      <c r="H12" s="257"/>
      <c r="I12" s="258"/>
      <c r="J12" s="415">
        <v>43556</v>
      </c>
      <c r="K12" s="415">
        <v>43921</v>
      </c>
    </row>
    <row r="13" spans="1:11" ht="12" customHeight="1">
      <c r="A13" s="416" t="s">
        <v>200</v>
      </c>
      <c r="B13" s="260"/>
      <c r="C13" s="260"/>
      <c r="D13" s="260"/>
      <c r="E13" s="260"/>
      <c r="F13" s="261"/>
      <c r="G13" s="259"/>
      <c r="H13" s="260"/>
      <c r="I13" s="261"/>
      <c r="J13" s="362"/>
      <c r="K13" s="362"/>
    </row>
    <row r="14" spans="1:11">
      <c r="A14" s="107"/>
      <c r="B14" s="107"/>
      <c r="C14" s="107"/>
      <c r="D14" s="107"/>
      <c r="E14" s="107"/>
      <c r="F14" s="107"/>
      <c r="G14" s="108"/>
      <c r="H14" s="108"/>
      <c r="I14" s="108"/>
      <c r="J14" s="108"/>
      <c r="K14" s="108"/>
    </row>
    <row r="15" spans="1:11">
      <c r="A15" s="407" t="s">
        <v>201</v>
      </c>
      <c r="B15" s="265"/>
      <c r="C15" s="265"/>
      <c r="D15" s="265"/>
      <c r="E15" s="265"/>
      <c r="F15" s="265"/>
      <c r="G15" s="265"/>
      <c r="H15" s="265"/>
      <c r="I15" s="265"/>
      <c r="J15" s="265"/>
      <c r="K15" s="248"/>
    </row>
    <row r="16" spans="1:11" ht="45.75" customHeight="1">
      <c r="A16" s="109" t="s">
        <v>202</v>
      </c>
      <c r="B16" s="408" t="s">
        <v>203</v>
      </c>
      <c r="C16" s="265"/>
      <c r="D16" s="265"/>
      <c r="E16" s="248"/>
      <c r="F16" s="408" t="s">
        <v>204</v>
      </c>
      <c r="G16" s="265"/>
      <c r="H16" s="248"/>
      <c r="I16" s="409" t="s">
        <v>205</v>
      </c>
      <c r="J16" s="265"/>
      <c r="K16" s="248"/>
    </row>
    <row r="17" spans="1:11">
      <c r="A17" s="109" t="s">
        <v>206</v>
      </c>
      <c r="B17" s="406"/>
      <c r="C17" s="265"/>
      <c r="D17" s="265"/>
      <c r="E17" s="248"/>
      <c r="F17" s="406"/>
      <c r="G17" s="265"/>
      <c r="H17" s="248"/>
      <c r="I17" s="406"/>
      <c r="J17" s="265"/>
      <c r="K17" s="248"/>
    </row>
    <row r="18" spans="1:11">
      <c r="A18" s="109" t="s">
        <v>207</v>
      </c>
      <c r="B18" s="406"/>
      <c r="C18" s="265"/>
      <c r="D18" s="265"/>
      <c r="E18" s="248"/>
      <c r="F18" s="406"/>
      <c r="G18" s="265"/>
      <c r="H18" s="248"/>
      <c r="I18" s="406"/>
      <c r="J18" s="265"/>
      <c r="K18" s="248"/>
    </row>
    <row r="19" spans="1:11">
      <c r="A19" s="109" t="s">
        <v>208</v>
      </c>
      <c r="B19" s="406"/>
      <c r="C19" s="265"/>
      <c r="D19" s="265"/>
      <c r="E19" s="248"/>
      <c r="F19" s="406"/>
      <c r="G19" s="265"/>
      <c r="H19" s="248"/>
      <c r="I19" s="406"/>
      <c r="J19" s="265"/>
      <c r="K19" s="248"/>
    </row>
    <row r="20" spans="1:11">
      <c r="A20" s="109" t="s">
        <v>209</v>
      </c>
      <c r="B20" s="406"/>
      <c r="C20" s="265"/>
      <c r="D20" s="265"/>
      <c r="E20" s="248"/>
      <c r="F20" s="406"/>
      <c r="G20" s="265"/>
      <c r="H20" s="248"/>
      <c r="I20" s="406"/>
      <c r="J20" s="265"/>
      <c r="K20" s="248"/>
    </row>
    <row r="21" spans="1:11" ht="15.75" customHeight="1">
      <c r="A21" s="110"/>
      <c r="B21" s="111"/>
      <c r="C21" s="111"/>
      <c r="D21" s="111"/>
      <c r="E21" s="111"/>
      <c r="F21" s="111"/>
      <c r="G21" s="111"/>
      <c r="H21" s="111"/>
      <c r="I21" s="111"/>
      <c r="J21" s="111"/>
      <c r="K21" s="111"/>
    </row>
    <row r="22" spans="1:11" ht="15.75" customHeight="1">
      <c r="A22" s="426" t="s">
        <v>210</v>
      </c>
      <c r="B22" s="304"/>
      <c r="C22" s="304"/>
      <c r="D22" s="304"/>
      <c r="E22" s="304"/>
      <c r="F22" s="304"/>
      <c r="G22" s="304"/>
      <c r="H22" s="304"/>
      <c r="I22" s="304"/>
      <c r="J22" s="304"/>
      <c r="K22" s="305"/>
    </row>
    <row r="23" spans="1:11" ht="15.75" customHeight="1">
      <c r="A23" s="56"/>
      <c r="B23" s="56"/>
      <c r="C23" s="56"/>
      <c r="D23" s="56"/>
      <c r="E23" s="56"/>
      <c r="F23" s="56"/>
      <c r="G23" s="56"/>
      <c r="H23" s="56"/>
      <c r="I23" s="56"/>
      <c r="J23" s="56"/>
      <c r="K23" s="56"/>
    </row>
    <row r="24" spans="1:11" ht="15.75" customHeight="1">
      <c r="A24" s="427" t="s">
        <v>211</v>
      </c>
      <c r="B24" s="265"/>
      <c r="C24" s="265"/>
      <c r="D24" s="265"/>
      <c r="E24" s="265"/>
      <c r="F24" s="265"/>
      <c r="G24" s="265"/>
      <c r="H24" s="265"/>
      <c r="I24" s="265"/>
      <c r="J24" s="265"/>
      <c r="K24" s="248"/>
    </row>
    <row r="25" spans="1:11" ht="15.75" customHeight="1">
      <c r="A25" s="112" t="s">
        <v>212</v>
      </c>
      <c r="B25" s="113"/>
      <c r="C25" s="113"/>
      <c r="D25" s="113"/>
      <c r="E25" s="113"/>
      <c r="F25" s="113"/>
      <c r="G25" s="113"/>
      <c r="H25" s="113"/>
      <c r="I25" s="66"/>
      <c r="J25" s="67"/>
      <c r="K25" s="68"/>
    </row>
    <row r="26" spans="1:11" ht="15.75" customHeight="1">
      <c r="A26" s="114"/>
      <c r="B26" s="110" t="s">
        <v>213</v>
      </c>
      <c r="C26" s="110"/>
      <c r="D26" s="110"/>
      <c r="E26" s="110"/>
      <c r="F26" s="110"/>
      <c r="G26" s="110"/>
      <c r="H26" s="110"/>
      <c r="I26" s="70">
        <f>'Tax (Old Scheme)'!J8</f>
        <v>12000</v>
      </c>
      <c r="J26" s="71"/>
      <c r="K26" s="72"/>
    </row>
    <row r="27" spans="1:11" ht="15.75" customHeight="1">
      <c r="A27" s="114"/>
      <c r="B27" s="110" t="s">
        <v>214</v>
      </c>
      <c r="C27" s="110"/>
      <c r="D27" s="110"/>
      <c r="E27" s="110"/>
      <c r="F27" s="110"/>
      <c r="G27" s="110"/>
      <c r="H27" s="110"/>
      <c r="I27" s="70"/>
      <c r="J27" s="71"/>
      <c r="K27" s="72"/>
    </row>
    <row r="28" spans="1:11" ht="15.75" customHeight="1">
      <c r="A28" s="114"/>
      <c r="B28" s="110" t="s">
        <v>215</v>
      </c>
      <c r="C28" s="110"/>
      <c r="D28" s="110"/>
      <c r="E28" s="110"/>
      <c r="F28" s="110"/>
      <c r="G28" s="110"/>
      <c r="H28" s="110"/>
      <c r="I28" s="115">
        <v>0</v>
      </c>
      <c r="J28" s="71"/>
      <c r="K28" s="72"/>
    </row>
    <row r="29" spans="1:11" ht="15.75" customHeight="1">
      <c r="A29" s="114"/>
      <c r="B29" s="110" t="s">
        <v>216</v>
      </c>
      <c r="C29" s="110"/>
      <c r="D29" s="110"/>
      <c r="E29" s="110"/>
      <c r="F29" s="110"/>
      <c r="G29" s="110"/>
      <c r="H29" s="110"/>
      <c r="I29" s="70"/>
      <c r="J29" s="71"/>
      <c r="K29" s="72"/>
    </row>
    <row r="30" spans="1:11" ht="15.75" customHeight="1">
      <c r="A30" s="114"/>
      <c r="B30" s="110" t="s">
        <v>215</v>
      </c>
      <c r="C30" s="110"/>
      <c r="D30" s="110"/>
      <c r="E30" s="110"/>
      <c r="F30" s="110"/>
      <c r="G30" s="110"/>
      <c r="H30" s="110"/>
      <c r="I30" s="115">
        <v>0</v>
      </c>
      <c r="J30" s="71"/>
      <c r="K30" s="72"/>
    </row>
    <row r="31" spans="1:11" ht="15.75" customHeight="1">
      <c r="A31" s="114"/>
      <c r="B31" s="116" t="s">
        <v>217</v>
      </c>
      <c r="C31" s="110"/>
      <c r="D31" s="110"/>
      <c r="E31" s="110"/>
      <c r="F31" s="110"/>
      <c r="G31" s="110"/>
      <c r="H31" s="110"/>
      <c r="I31" s="70"/>
      <c r="J31" s="117">
        <f>I26+I28+I30</f>
        <v>12000</v>
      </c>
      <c r="K31" s="72"/>
    </row>
    <row r="32" spans="1:11" ht="15.75" customHeight="1">
      <c r="A32" s="114" t="s">
        <v>218</v>
      </c>
      <c r="B32" s="110"/>
      <c r="C32" s="110"/>
      <c r="D32" s="110"/>
      <c r="E32" s="110"/>
      <c r="F32" s="110"/>
      <c r="G32" s="110"/>
      <c r="H32" s="110"/>
      <c r="I32" s="70"/>
      <c r="J32" s="71"/>
      <c r="K32" s="72"/>
    </row>
    <row r="33" spans="1:11" ht="15.75" customHeight="1">
      <c r="A33" s="114"/>
      <c r="B33" s="118" t="s">
        <v>299</v>
      </c>
      <c r="C33" s="110"/>
      <c r="D33" s="110"/>
      <c r="E33" s="110"/>
      <c r="F33" s="110"/>
      <c r="G33" s="110"/>
      <c r="H33" s="110"/>
      <c r="I33" s="70">
        <f>'Tax (Old Scheme)'!G11</f>
        <v>0</v>
      </c>
      <c r="J33" s="71"/>
      <c r="K33" s="72"/>
    </row>
    <row r="34" spans="1:11" ht="15.75" customHeight="1">
      <c r="A34" s="114"/>
      <c r="B34" s="118" t="s">
        <v>219</v>
      </c>
      <c r="C34" s="110"/>
      <c r="D34" s="110"/>
      <c r="E34" s="110"/>
      <c r="F34" s="110"/>
      <c r="G34" s="110"/>
      <c r="H34" s="110"/>
      <c r="I34" s="70">
        <f>'Tax (Old Scheme)'!G12</f>
        <v>0</v>
      </c>
      <c r="J34" s="71"/>
      <c r="K34" s="72"/>
    </row>
    <row r="35" spans="1:11" ht="15.75" customHeight="1">
      <c r="A35" s="114"/>
      <c r="B35" s="428" t="s">
        <v>300</v>
      </c>
      <c r="C35" s="257"/>
      <c r="D35" s="257"/>
      <c r="E35" s="257"/>
      <c r="F35" s="257"/>
      <c r="G35" s="257"/>
      <c r="H35" s="258"/>
      <c r="I35" s="70">
        <f>'Tax (Old Scheme)'!G13</f>
        <v>0</v>
      </c>
      <c r="J35" s="71"/>
      <c r="K35" s="72"/>
    </row>
    <row r="36" spans="1:11" ht="15.75" customHeight="1">
      <c r="A36" s="114"/>
      <c r="B36" s="118" t="s">
        <v>301</v>
      </c>
      <c r="C36" s="110"/>
      <c r="D36" s="110"/>
      <c r="E36" s="110"/>
      <c r="F36" s="110"/>
      <c r="G36" s="110"/>
      <c r="H36" s="110"/>
      <c r="I36" s="70">
        <f>'Tax (Old Scheme)'!G14</f>
        <v>0</v>
      </c>
      <c r="J36" s="117">
        <f>I33+I34+I35+I36</f>
        <v>0</v>
      </c>
      <c r="K36" s="72"/>
    </row>
    <row r="37" spans="1:11" ht="15.75" customHeight="1">
      <c r="A37" s="6"/>
      <c r="B37" s="114" t="s">
        <v>410</v>
      </c>
      <c r="C37" s="110"/>
      <c r="D37" s="110"/>
      <c r="E37" s="110"/>
      <c r="F37" s="110"/>
      <c r="G37" s="110"/>
      <c r="H37" s="110"/>
      <c r="I37" s="119"/>
      <c r="J37" s="71"/>
      <c r="K37" s="72">
        <f>J31-J36</f>
        <v>12000</v>
      </c>
    </row>
    <row r="38" spans="1:11" ht="15.75" customHeight="1">
      <c r="A38" s="6" t="s">
        <v>411</v>
      </c>
      <c r="B38" s="110"/>
      <c r="C38" s="110"/>
      <c r="D38" s="110"/>
      <c r="E38" s="110"/>
      <c r="F38" s="110"/>
      <c r="G38" s="110"/>
      <c r="H38" s="110"/>
      <c r="I38" s="119">
        <f>'Tax (Old Scheme)'!G17</f>
        <v>50000</v>
      </c>
      <c r="J38" s="71"/>
      <c r="K38" s="72"/>
    </row>
    <row r="39" spans="1:11" ht="15.75" customHeight="1">
      <c r="A39" s="6"/>
      <c r="B39" s="114" t="s">
        <v>412</v>
      </c>
      <c r="C39" s="110"/>
      <c r="D39" s="110"/>
      <c r="E39" s="110"/>
      <c r="F39" s="110"/>
      <c r="G39" s="110"/>
      <c r="H39" s="110"/>
      <c r="I39" s="119"/>
      <c r="J39" s="71"/>
      <c r="K39" s="72">
        <f>K37-I38</f>
        <v>-38000</v>
      </c>
    </row>
    <row r="40" spans="1:11" ht="15.75" customHeight="1">
      <c r="A40" s="114" t="s">
        <v>222</v>
      </c>
      <c r="B40" s="110"/>
      <c r="C40" s="110"/>
      <c r="D40" s="110"/>
      <c r="E40" s="110"/>
      <c r="F40" s="110"/>
      <c r="G40" s="110"/>
      <c r="H40" s="110"/>
      <c r="I40" s="70"/>
      <c r="J40" s="71"/>
      <c r="K40" s="72"/>
    </row>
    <row r="41" spans="1:11" ht="15.75" customHeight="1">
      <c r="A41" s="114"/>
      <c r="B41" s="110" t="s">
        <v>223</v>
      </c>
      <c r="C41" s="110"/>
      <c r="D41" s="110"/>
      <c r="E41" s="110"/>
      <c r="F41" s="110"/>
      <c r="G41" s="110"/>
      <c r="H41" s="110"/>
      <c r="I41" s="120">
        <v>0</v>
      </c>
      <c r="J41" s="71"/>
      <c r="K41" s="72"/>
    </row>
    <row r="42" spans="1:11" ht="15.75" customHeight="1">
      <c r="A42" s="114"/>
      <c r="B42" s="110" t="s">
        <v>224</v>
      </c>
      <c r="C42" s="110"/>
      <c r="D42" s="110"/>
      <c r="E42" s="110"/>
      <c r="F42" s="110"/>
      <c r="G42" s="110"/>
      <c r="H42" s="110"/>
      <c r="I42" s="120">
        <v>0</v>
      </c>
      <c r="J42" s="71"/>
      <c r="K42" s="72"/>
    </row>
    <row r="43" spans="1:11" ht="15.75" customHeight="1">
      <c r="A43" s="114"/>
      <c r="B43" s="110" t="s">
        <v>413</v>
      </c>
      <c r="C43" s="110"/>
      <c r="D43" s="110"/>
      <c r="E43" s="110"/>
      <c r="F43" s="110"/>
      <c r="G43" s="110"/>
      <c r="H43" s="110"/>
      <c r="I43" s="121">
        <f>'Tax (Old Scheme)'!J22</f>
        <v>0</v>
      </c>
      <c r="J43" s="71"/>
      <c r="K43" s="72"/>
    </row>
    <row r="44" spans="1:11" ht="15.75" customHeight="1">
      <c r="A44" s="114" t="s">
        <v>414</v>
      </c>
      <c r="B44" s="110"/>
      <c r="C44" s="110"/>
      <c r="D44" s="110"/>
      <c r="E44" s="110"/>
      <c r="F44" s="110"/>
      <c r="G44" s="110"/>
      <c r="H44" s="110"/>
      <c r="I44" s="119"/>
      <c r="J44" s="117">
        <f>I41+I42+I43</f>
        <v>0</v>
      </c>
      <c r="K44" s="72"/>
    </row>
    <row r="45" spans="1:11" ht="15.75" customHeight="1">
      <c r="A45" s="114" t="s">
        <v>226</v>
      </c>
      <c r="B45" s="110"/>
      <c r="C45" s="110"/>
      <c r="D45" s="110"/>
      <c r="E45" s="110"/>
      <c r="F45" s="110"/>
      <c r="G45" s="110"/>
      <c r="H45" s="110"/>
      <c r="I45" s="70"/>
      <c r="J45" s="71"/>
      <c r="K45" s="72">
        <f>K39-J44</f>
        <v>-38000</v>
      </c>
    </row>
    <row r="46" spans="1:11" ht="15.75" customHeight="1">
      <c r="A46" s="114" t="s">
        <v>227</v>
      </c>
      <c r="B46" s="110"/>
      <c r="C46" s="110"/>
      <c r="D46" s="110"/>
      <c r="E46" s="110"/>
      <c r="F46" s="110"/>
      <c r="G46" s="110"/>
      <c r="H46" s="110"/>
      <c r="I46" s="70"/>
      <c r="J46" s="71"/>
      <c r="K46" s="72"/>
    </row>
    <row r="47" spans="1:11" ht="15.75" customHeight="1">
      <c r="A47" s="114"/>
      <c r="B47" s="110" t="s">
        <v>415</v>
      </c>
      <c r="C47" s="110"/>
      <c r="D47" s="110"/>
      <c r="E47" s="110"/>
      <c r="F47" s="110"/>
      <c r="G47" s="110"/>
      <c r="H47" s="110"/>
      <c r="I47" s="70">
        <f>'Tax (Old Scheme)'!J19</f>
        <v>0</v>
      </c>
      <c r="J47" s="71"/>
      <c r="K47" s="72"/>
    </row>
    <row r="48" spans="1:11" ht="15.75" customHeight="1">
      <c r="A48" s="114"/>
      <c r="B48" s="410" t="s">
        <v>416</v>
      </c>
      <c r="C48" s="304"/>
      <c r="D48" s="304"/>
      <c r="E48" s="304"/>
      <c r="F48" s="305"/>
      <c r="G48" s="110"/>
      <c r="H48" s="110"/>
      <c r="I48" s="70">
        <f>'Tax (Old Scheme)'!J26</f>
        <v>0</v>
      </c>
      <c r="J48" s="71"/>
      <c r="K48" s="71"/>
    </row>
    <row r="49" spans="1:11" ht="15.75" customHeight="1">
      <c r="A49" s="114"/>
      <c r="B49" s="410" t="s">
        <v>228</v>
      </c>
      <c r="C49" s="304"/>
      <c r="D49" s="304"/>
      <c r="E49" s="304"/>
      <c r="F49" s="305"/>
      <c r="G49" s="110"/>
      <c r="H49" s="110"/>
      <c r="I49" s="70">
        <f>'Tax (Old Scheme)'!J24</f>
        <v>0</v>
      </c>
      <c r="J49" s="122">
        <f>I47+I48+I49</f>
        <v>0</v>
      </c>
      <c r="K49" s="71"/>
    </row>
    <row r="50" spans="1:11" ht="15.75" customHeight="1">
      <c r="A50" s="123" t="s">
        <v>229</v>
      </c>
      <c r="B50" s="124"/>
      <c r="C50" s="124"/>
      <c r="D50" s="124"/>
      <c r="E50" s="124"/>
      <c r="F50" s="124"/>
      <c r="G50" s="124"/>
      <c r="H50" s="124"/>
      <c r="I50" s="74"/>
      <c r="J50" s="74"/>
      <c r="K50" s="77">
        <f>K45+J49</f>
        <v>-38000</v>
      </c>
    </row>
    <row r="51" spans="1:11" ht="15.75" customHeight="1">
      <c r="A51" s="6"/>
      <c r="B51" s="6"/>
      <c r="C51" s="6"/>
      <c r="D51" s="6"/>
      <c r="E51" s="6"/>
      <c r="F51" s="6"/>
      <c r="G51" s="6"/>
      <c r="H51" s="6"/>
      <c r="I51" s="6"/>
      <c r="J51" s="6"/>
      <c r="K51" s="6"/>
    </row>
    <row r="52" spans="1:11" ht="15.75" customHeight="1">
      <c r="A52" s="112" t="s">
        <v>230</v>
      </c>
      <c r="B52" s="113"/>
      <c r="C52" s="113"/>
      <c r="D52" s="113"/>
      <c r="E52" s="113"/>
      <c r="F52" s="113"/>
      <c r="G52" s="113"/>
      <c r="H52" s="113"/>
      <c r="I52" s="125"/>
      <c r="J52" s="125"/>
      <c r="K52" s="126">
        <f>K50</f>
        <v>-38000</v>
      </c>
    </row>
    <row r="53" spans="1:11" ht="15.75" customHeight="1">
      <c r="A53" s="114" t="s">
        <v>231</v>
      </c>
      <c r="B53" s="110"/>
      <c r="C53" s="110"/>
      <c r="D53" s="110"/>
      <c r="E53" s="110"/>
      <c r="F53" s="110"/>
      <c r="G53" s="110"/>
      <c r="H53" s="110"/>
      <c r="I53" s="411" t="s">
        <v>232</v>
      </c>
      <c r="J53" s="411" t="s">
        <v>233</v>
      </c>
      <c r="K53" s="127"/>
    </row>
    <row r="54" spans="1:11" ht="15.75" customHeight="1">
      <c r="A54" s="114" t="s">
        <v>234</v>
      </c>
      <c r="B54" s="110"/>
      <c r="C54" s="110"/>
      <c r="D54" s="110"/>
      <c r="E54" s="110"/>
      <c r="F54" s="110"/>
      <c r="G54" s="110"/>
      <c r="H54" s="110"/>
      <c r="I54" s="375"/>
      <c r="J54" s="375"/>
      <c r="K54" s="127"/>
    </row>
    <row r="55" spans="1:11" ht="12" customHeight="1">
      <c r="A55" s="114"/>
      <c r="B55" s="128" t="s">
        <v>417</v>
      </c>
      <c r="C55" s="128"/>
      <c r="D55" s="128"/>
      <c r="E55" s="128"/>
      <c r="F55" s="128"/>
      <c r="G55" s="405">
        <f>'Tax (Old Scheme)'!I29</f>
        <v>0</v>
      </c>
      <c r="H55" s="366"/>
      <c r="I55" s="129"/>
      <c r="J55" s="129"/>
      <c r="K55" s="130"/>
    </row>
    <row r="56" spans="1:11" ht="12" customHeight="1">
      <c r="A56" s="114"/>
      <c r="B56" s="128" t="s">
        <v>238</v>
      </c>
      <c r="C56" s="128"/>
      <c r="D56" s="128"/>
      <c r="E56" s="128"/>
      <c r="F56" s="128"/>
      <c r="G56" s="405">
        <f>'Tax (Old Scheme)'!I30</f>
        <v>0</v>
      </c>
      <c r="H56" s="366"/>
      <c r="I56" s="129"/>
      <c r="J56" s="129"/>
      <c r="K56" s="130"/>
    </row>
    <row r="57" spans="1:11" ht="12" customHeight="1">
      <c r="A57" s="114"/>
      <c r="B57" s="128" t="s">
        <v>239</v>
      </c>
      <c r="C57" s="128"/>
      <c r="D57" s="128"/>
      <c r="E57" s="128"/>
      <c r="F57" s="128"/>
      <c r="G57" s="405">
        <f>'Tax (Old Scheme)'!I31</f>
        <v>0</v>
      </c>
      <c r="H57" s="366"/>
      <c r="I57" s="129"/>
      <c r="J57" s="129"/>
      <c r="K57" s="130"/>
    </row>
    <row r="58" spans="1:11" ht="12" customHeight="1">
      <c r="A58" s="114"/>
      <c r="B58" s="128" t="s">
        <v>240</v>
      </c>
      <c r="C58" s="128"/>
      <c r="D58" s="128"/>
      <c r="E58" s="128"/>
      <c r="F58" s="128"/>
      <c r="G58" s="405">
        <f>'Tax (Old Scheme)'!I32</f>
        <v>0</v>
      </c>
      <c r="H58" s="366"/>
      <c r="I58" s="129"/>
      <c r="J58" s="129"/>
      <c r="K58" s="130"/>
    </row>
    <row r="59" spans="1:11" ht="12" customHeight="1">
      <c r="A59" s="114"/>
      <c r="B59" s="128" t="s">
        <v>241</v>
      </c>
      <c r="C59" s="128"/>
      <c r="D59" s="128"/>
      <c r="E59" s="128"/>
      <c r="F59" s="128"/>
      <c r="G59" s="405">
        <f>'Tax (Old Scheme)'!I33</f>
        <v>0</v>
      </c>
      <c r="H59" s="366"/>
      <c r="I59" s="129"/>
      <c r="J59" s="129"/>
      <c r="K59" s="130"/>
    </row>
    <row r="60" spans="1:11" ht="12" customHeight="1">
      <c r="A60" s="114"/>
      <c r="B60" s="128" t="s">
        <v>242</v>
      </c>
      <c r="C60" s="128"/>
      <c r="D60" s="128"/>
      <c r="E60" s="128"/>
      <c r="F60" s="128"/>
      <c r="G60" s="405">
        <f>'Tax (Old Scheme)'!I34</f>
        <v>0</v>
      </c>
      <c r="H60" s="366"/>
      <c r="I60" s="129"/>
      <c r="J60" s="129"/>
      <c r="K60" s="130"/>
    </row>
    <row r="61" spans="1:11" ht="12" customHeight="1">
      <c r="A61" s="114"/>
      <c r="B61" s="128" t="s">
        <v>243</v>
      </c>
      <c r="C61" s="128"/>
      <c r="D61" s="128"/>
      <c r="E61" s="128"/>
      <c r="F61" s="128"/>
      <c r="G61" s="405">
        <f>'Tax (Old Scheme)'!I35</f>
        <v>0</v>
      </c>
      <c r="H61" s="366"/>
      <c r="I61" s="129"/>
      <c r="J61" s="129"/>
      <c r="K61" s="130"/>
    </row>
    <row r="62" spans="1:11" ht="12" customHeight="1">
      <c r="A62" s="114"/>
      <c r="B62" s="128" t="s">
        <v>244</v>
      </c>
      <c r="C62" s="128"/>
      <c r="D62" s="128"/>
      <c r="E62" s="128"/>
      <c r="F62" s="128"/>
      <c r="G62" s="405">
        <f>'Tax (Old Scheme)'!I36</f>
        <v>0</v>
      </c>
      <c r="H62" s="366"/>
      <c r="I62" s="129"/>
      <c r="J62" s="129"/>
      <c r="K62" s="130"/>
    </row>
    <row r="63" spans="1:11" ht="12" customHeight="1">
      <c r="A63" s="114"/>
      <c r="B63" s="128" t="s">
        <v>418</v>
      </c>
      <c r="C63" s="128"/>
      <c r="D63" s="128"/>
      <c r="E63" s="128"/>
      <c r="F63" s="128"/>
      <c r="G63" s="405">
        <f>'Tax (Old Scheme)'!I37</f>
        <v>0</v>
      </c>
      <c r="H63" s="366"/>
      <c r="I63" s="129"/>
      <c r="J63" s="129"/>
      <c r="K63" s="130"/>
    </row>
    <row r="64" spans="1:11" ht="12" customHeight="1">
      <c r="A64" s="114"/>
      <c r="B64" s="128" t="s">
        <v>246</v>
      </c>
      <c r="C64" s="128"/>
      <c r="D64" s="128"/>
      <c r="E64" s="128"/>
      <c r="F64" s="128"/>
      <c r="G64" s="131"/>
      <c r="H64" s="132">
        <f>'Tax (Old Scheme)'!I38</f>
        <v>0</v>
      </c>
      <c r="I64" s="129"/>
      <c r="J64" s="129"/>
      <c r="K64" s="130"/>
    </row>
    <row r="65" spans="1:11" ht="15.75" customHeight="1">
      <c r="A65" s="114"/>
      <c r="B65" s="133" t="s">
        <v>419</v>
      </c>
      <c r="C65" s="128"/>
      <c r="D65" s="128"/>
      <c r="E65" s="128"/>
      <c r="F65" s="128"/>
      <c r="G65" s="405"/>
      <c r="H65" s="366"/>
      <c r="I65" s="129">
        <f>SUM(G55:H64)</f>
        <v>0</v>
      </c>
      <c r="J65" s="129">
        <f>'Tax (Old Scheme)'!J39</f>
        <v>0</v>
      </c>
      <c r="K65" s="130"/>
    </row>
    <row r="66" spans="1:11" ht="15.75" customHeight="1">
      <c r="A66" s="134" t="s">
        <v>420</v>
      </c>
      <c r="B66" s="135" t="s">
        <v>421</v>
      </c>
      <c r="C66" s="110"/>
      <c r="D66" s="110"/>
      <c r="E66" s="110"/>
      <c r="F66" s="110"/>
      <c r="G66" s="136"/>
      <c r="H66" s="136"/>
      <c r="I66" s="137"/>
      <c r="J66" s="137"/>
      <c r="K66" s="127"/>
    </row>
    <row r="67" spans="1:11" ht="12" customHeight="1">
      <c r="A67" s="138"/>
      <c r="B67" s="139" t="s">
        <v>422</v>
      </c>
      <c r="C67" s="140"/>
      <c r="D67" s="140"/>
      <c r="E67" s="140"/>
      <c r="F67" s="140"/>
      <c r="G67" s="140"/>
      <c r="H67" s="131"/>
      <c r="I67" s="129">
        <f>'Tax (Old Scheme)'!J40</f>
        <v>0</v>
      </c>
      <c r="J67" s="129"/>
      <c r="K67" s="130"/>
    </row>
    <row r="68" spans="1:11" ht="12" customHeight="1">
      <c r="A68" s="138"/>
      <c r="B68" s="423" t="s">
        <v>423</v>
      </c>
      <c r="C68" s="304"/>
      <c r="D68" s="304"/>
      <c r="E68" s="304"/>
      <c r="F68" s="304"/>
      <c r="G68" s="305"/>
      <c r="H68" s="131"/>
      <c r="I68" s="129">
        <f>'Tax (Old Scheme)'!J41</f>
        <v>0</v>
      </c>
      <c r="J68" s="129"/>
      <c r="K68" s="130"/>
    </row>
    <row r="69" spans="1:11" ht="12" customHeight="1">
      <c r="A69" s="138"/>
      <c r="B69" s="423" t="s">
        <v>424</v>
      </c>
      <c r="C69" s="304"/>
      <c r="D69" s="304"/>
      <c r="E69" s="304"/>
      <c r="F69" s="304"/>
      <c r="G69" s="305"/>
      <c r="H69" s="131"/>
      <c r="I69" s="129">
        <f>'Tax (Old Scheme)'!J42</f>
        <v>0</v>
      </c>
      <c r="J69" s="129"/>
      <c r="K69" s="130"/>
    </row>
    <row r="70" spans="1:11" ht="12" customHeight="1">
      <c r="A70" s="138"/>
      <c r="B70" s="140" t="s">
        <v>425</v>
      </c>
      <c r="C70" s="140"/>
      <c r="D70" s="140"/>
      <c r="E70" s="140"/>
      <c r="F70" s="140"/>
      <c r="G70" s="140"/>
      <c r="H70" s="131"/>
      <c r="I70" s="129">
        <f>'Tax (Old Scheme)'!J44</f>
        <v>0</v>
      </c>
      <c r="J70" s="129"/>
      <c r="K70" s="130"/>
    </row>
    <row r="71" spans="1:11" ht="12" customHeight="1">
      <c r="A71" s="138"/>
      <c r="B71" s="140" t="s">
        <v>426</v>
      </c>
      <c r="C71" s="140"/>
      <c r="D71" s="140"/>
      <c r="E71" s="140"/>
      <c r="F71" s="140"/>
      <c r="G71" s="140"/>
      <c r="H71" s="131"/>
      <c r="I71" s="129">
        <f>'Tax (Old Scheme)'!J45</f>
        <v>0</v>
      </c>
      <c r="J71" s="129"/>
      <c r="K71" s="130"/>
    </row>
    <row r="72" spans="1:11" ht="12" customHeight="1">
      <c r="A72" s="138"/>
      <c r="B72" s="140" t="s">
        <v>427</v>
      </c>
      <c r="C72" s="140"/>
      <c r="D72" s="140"/>
      <c r="E72" s="140"/>
      <c r="F72" s="140"/>
      <c r="G72" s="140"/>
      <c r="H72" s="131"/>
      <c r="I72" s="129">
        <f>'Tax (Old Scheme)'!J46</f>
        <v>0</v>
      </c>
      <c r="J72" s="129"/>
      <c r="K72" s="130"/>
    </row>
    <row r="73" spans="1:11" ht="12" customHeight="1">
      <c r="A73" s="138"/>
      <c r="B73" s="140" t="s">
        <v>428</v>
      </c>
      <c r="C73" s="140"/>
      <c r="D73" s="140"/>
      <c r="E73" s="140"/>
      <c r="F73" s="140"/>
      <c r="G73" s="140"/>
      <c r="H73" s="131"/>
      <c r="I73" s="129">
        <f>'Tax (Old Scheme)'!J47</f>
        <v>0</v>
      </c>
      <c r="J73" s="129"/>
      <c r="K73" s="130"/>
    </row>
    <row r="74" spans="1:11" ht="12" customHeight="1">
      <c r="A74" s="138"/>
      <c r="B74" s="424" t="s">
        <v>429</v>
      </c>
      <c r="C74" s="304"/>
      <c r="D74" s="304"/>
      <c r="E74" s="304"/>
      <c r="F74" s="304"/>
      <c r="G74" s="305"/>
      <c r="H74" s="131"/>
      <c r="I74" s="129">
        <f>'Tax (Old Scheme)'!J48</f>
        <v>0</v>
      </c>
      <c r="J74" s="129"/>
      <c r="K74" s="130"/>
    </row>
    <row r="75" spans="1:11" ht="12" customHeight="1">
      <c r="A75" s="138"/>
      <c r="B75" s="140" t="s">
        <v>430</v>
      </c>
      <c r="C75" s="140"/>
      <c r="D75" s="140"/>
      <c r="E75" s="140"/>
      <c r="F75" s="140"/>
      <c r="G75" s="140"/>
      <c r="H75" s="131"/>
      <c r="I75" s="129">
        <f>'Tax (Old Scheme)'!J49</f>
        <v>0</v>
      </c>
      <c r="J75" s="129"/>
      <c r="K75" s="130"/>
    </row>
    <row r="76" spans="1:11" ht="15.75" customHeight="1">
      <c r="A76" s="114"/>
      <c r="B76" s="141" t="s">
        <v>431</v>
      </c>
      <c r="C76" s="142"/>
      <c r="D76" s="142"/>
      <c r="E76" s="142"/>
      <c r="F76" s="142"/>
      <c r="G76" s="142"/>
      <c r="H76" s="136"/>
      <c r="I76" s="137">
        <f>I67+I68+I69+I70+I71+I72+I73+I74+I75</f>
        <v>0</v>
      </c>
      <c r="J76" s="137">
        <f>I76</f>
        <v>0</v>
      </c>
      <c r="K76" s="127"/>
    </row>
    <row r="77" spans="1:11" ht="15.75" customHeight="1">
      <c r="A77" s="114" t="s">
        <v>261</v>
      </c>
      <c r="B77" s="110"/>
      <c r="C77" s="110"/>
      <c r="D77" s="110"/>
      <c r="E77" s="110"/>
      <c r="F77" s="110"/>
      <c r="G77" s="110"/>
      <c r="H77" s="110"/>
      <c r="I77" s="137"/>
      <c r="J77" s="137"/>
      <c r="K77" s="127">
        <f>J65+J76</f>
        <v>0</v>
      </c>
    </row>
    <row r="78" spans="1:11" ht="15.75" customHeight="1">
      <c r="A78" s="114" t="s">
        <v>262</v>
      </c>
      <c r="B78" s="110"/>
      <c r="C78" s="110"/>
      <c r="D78" s="110"/>
      <c r="E78" s="110"/>
      <c r="F78" s="110"/>
      <c r="G78" s="110"/>
      <c r="H78" s="110"/>
      <c r="I78" s="137"/>
      <c r="J78" s="137"/>
      <c r="K78" s="109">
        <f>K52-K77</f>
        <v>-38000</v>
      </c>
    </row>
    <row r="79" spans="1:11" ht="15.75" customHeight="1">
      <c r="A79" s="114" t="s">
        <v>263</v>
      </c>
      <c r="B79" s="110"/>
      <c r="C79" s="110"/>
      <c r="D79" s="110"/>
      <c r="E79" s="110"/>
      <c r="F79" s="110"/>
      <c r="G79" s="110"/>
      <c r="H79" s="110"/>
      <c r="I79" s="137"/>
      <c r="J79" s="137"/>
      <c r="K79" s="143">
        <f>'Tax (Old Scheme)'!J61</f>
        <v>0</v>
      </c>
    </row>
    <row r="80" spans="1:11" ht="15.75" customHeight="1">
      <c r="A80" s="114" t="s">
        <v>432</v>
      </c>
      <c r="B80" s="110"/>
      <c r="C80" s="110"/>
      <c r="D80" s="110"/>
      <c r="E80" s="110"/>
      <c r="F80" s="110"/>
      <c r="G80" s="110"/>
      <c r="H80" s="110"/>
      <c r="I80" s="137"/>
      <c r="J80" s="137"/>
      <c r="K80" s="143">
        <f>'Tax (Old Scheme)'!J62</f>
        <v>0</v>
      </c>
    </row>
    <row r="81" spans="1:11" ht="15.75" customHeight="1">
      <c r="A81" s="114" t="s">
        <v>265</v>
      </c>
      <c r="B81" s="110"/>
      <c r="C81" s="110"/>
      <c r="D81" s="110"/>
      <c r="E81" s="110"/>
      <c r="F81" s="110"/>
      <c r="G81" s="110"/>
      <c r="H81" s="110"/>
      <c r="I81" s="137"/>
      <c r="J81" s="137"/>
      <c r="K81" s="144">
        <f>K79+K80</f>
        <v>0</v>
      </c>
    </row>
    <row r="82" spans="1:11" ht="15.75" customHeight="1">
      <c r="A82" s="114" t="s">
        <v>266</v>
      </c>
      <c r="B82" s="110"/>
      <c r="C82" s="110"/>
      <c r="D82" s="110"/>
      <c r="E82" s="110"/>
      <c r="F82" s="110"/>
      <c r="G82" s="110"/>
      <c r="H82" s="110"/>
      <c r="I82" s="137"/>
      <c r="J82" s="137"/>
      <c r="K82" s="145">
        <f>'Tax (Old Scheme)'!J64</f>
        <v>0</v>
      </c>
    </row>
    <row r="83" spans="1:11" ht="15.75" customHeight="1">
      <c r="A83" s="114" t="s">
        <v>267</v>
      </c>
      <c r="B83" s="110"/>
      <c r="C83" s="110"/>
      <c r="D83" s="110"/>
      <c r="E83" s="110"/>
      <c r="F83" s="110"/>
      <c r="G83" s="110"/>
      <c r="H83" s="110"/>
      <c r="I83" s="137"/>
      <c r="J83" s="114"/>
      <c r="K83" s="137">
        <f>K81-K82</f>
        <v>0</v>
      </c>
    </row>
    <row r="84" spans="1:11" ht="15.75" customHeight="1">
      <c r="A84" s="146" t="s">
        <v>433</v>
      </c>
      <c r="B84" s="146"/>
      <c r="C84" s="147"/>
      <c r="D84" s="147"/>
      <c r="E84" s="147"/>
      <c r="F84" s="147"/>
      <c r="G84" s="147"/>
      <c r="H84" s="147"/>
      <c r="I84" s="148"/>
      <c r="J84" s="148"/>
      <c r="K84" s="148">
        <f>'Tax (Old Scheme)'!J66</f>
        <v>0</v>
      </c>
    </row>
    <row r="85" spans="1:11" ht="15.75" customHeight="1">
      <c r="A85" s="146" t="s">
        <v>434</v>
      </c>
      <c r="B85" s="146"/>
      <c r="C85" s="147"/>
      <c r="D85" s="147"/>
      <c r="E85" s="147"/>
      <c r="F85" s="147"/>
      <c r="G85" s="147"/>
      <c r="H85" s="147"/>
      <c r="I85" s="148"/>
      <c r="J85" s="148"/>
      <c r="K85" s="149">
        <f>'Tax (Old Scheme)'!J67</f>
        <v>0</v>
      </c>
    </row>
    <row r="86" spans="1:11" ht="15.75" customHeight="1">
      <c r="A86" s="146" t="s">
        <v>435</v>
      </c>
      <c r="B86" s="146"/>
      <c r="C86" s="147"/>
      <c r="D86" s="147"/>
      <c r="E86" s="147"/>
      <c r="F86" s="147"/>
      <c r="G86" s="147"/>
      <c r="H86" s="147"/>
      <c r="I86" s="150"/>
      <c r="J86" s="150"/>
      <c r="K86" s="151">
        <f>'Tax (Old Scheme)'!J68</f>
        <v>0</v>
      </c>
    </row>
    <row r="87" spans="1:11" ht="15.75" customHeight="1">
      <c r="A87" s="110" t="s">
        <v>268</v>
      </c>
      <c r="B87" s="110"/>
      <c r="C87" s="110"/>
      <c r="D87" s="110"/>
      <c r="E87" s="110"/>
      <c r="F87" s="110"/>
      <c r="G87" s="110"/>
      <c r="H87" s="110"/>
      <c r="I87" s="110"/>
      <c r="J87" s="110"/>
      <c r="K87" s="110"/>
    </row>
    <row r="88" spans="1:11" ht="15.75" customHeight="1">
      <c r="A88" s="152" t="s">
        <v>269</v>
      </c>
      <c r="B88" s="425" t="str">
        <f>A5</f>
        <v xml:space="preserve">Mr. Rajender Kumar </v>
      </c>
      <c r="C88" s="353"/>
      <c r="D88" s="372"/>
      <c r="E88" s="153" t="s">
        <v>270</v>
      </c>
      <c r="F88" s="153"/>
      <c r="G88" s="153"/>
      <c r="H88" s="154" t="str">
        <f>A6</f>
        <v>Principal</v>
      </c>
      <c r="I88" s="153" t="s">
        <v>271</v>
      </c>
      <c r="J88" s="153"/>
      <c r="K88" s="155"/>
    </row>
    <row r="89" spans="1:11" ht="15.75" customHeight="1">
      <c r="A89" s="107" t="s">
        <v>294</v>
      </c>
      <c r="B89" s="156">
        <f>K83</f>
        <v>0</v>
      </c>
      <c r="C89" s="128" t="s">
        <v>273</v>
      </c>
      <c r="D89" s="157"/>
      <c r="E89" s="157"/>
      <c r="F89" s="157"/>
      <c r="G89" s="157"/>
      <c r="H89" s="157"/>
      <c r="I89" s="157"/>
      <c r="J89" s="157"/>
      <c r="K89" s="130" t="s">
        <v>274</v>
      </c>
    </row>
    <row r="90" spans="1:11" ht="15.75" customHeight="1">
      <c r="A90" s="138" t="s">
        <v>275</v>
      </c>
      <c r="B90" s="128"/>
      <c r="C90" s="128"/>
      <c r="D90" s="128"/>
      <c r="E90" s="128"/>
      <c r="F90" s="128"/>
      <c r="G90" s="128"/>
      <c r="H90" s="128"/>
      <c r="I90" s="128"/>
      <c r="J90" s="128"/>
      <c r="K90" s="130"/>
    </row>
    <row r="91" spans="1:11" ht="15.75" customHeight="1">
      <c r="A91" s="138" t="s">
        <v>276</v>
      </c>
      <c r="B91" s="128"/>
      <c r="C91" s="128"/>
      <c r="D91" s="128"/>
      <c r="E91" s="128"/>
      <c r="F91" s="128"/>
      <c r="G91" s="128"/>
      <c r="H91" s="128"/>
      <c r="I91" s="128"/>
      <c r="J91" s="128"/>
      <c r="K91" s="130"/>
    </row>
    <row r="92" spans="1:11" ht="15.75" customHeight="1">
      <c r="A92" s="138" t="s">
        <v>277</v>
      </c>
      <c r="B92" s="128"/>
      <c r="C92" s="128"/>
      <c r="D92" s="128"/>
      <c r="E92" s="128"/>
      <c r="F92" s="128"/>
      <c r="G92" s="128"/>
      <c r="H92" s="128"/>
      <c r="I92" s="128"/>
      <c r="J92" s="128"/>
      <c r="K92" s="130"/>
    </row>
    <row r="93" spans="1:11" ht="15.75" customHeight="1">
      <c r="A93" s="69"/>
      <c r="B93" s="6"/>
      <c r="C93" s="6"/>
      <c r="D93" s="6"/>
      <c r="E93" s="6"/>
      <c r="F93" s="6"/>
      <c r="G93" s="6"/>
      <c r="H93" s="6"/>
      <c r="I93" s="6"/>
      <c r="J93" s="6"/>
      <c r="K93" s="72"/>
    </row>
    <row r="94" spans="1:11" ht="15.75" customHeight="1">
      <c r="A94" s="114"/>
      <c r="B94" s="110"/>
      <c r="C94" s="110"/>
      <c r="D94" s="110"/>
      <c r="E94" s="110"/>
      <c r="F94" s="110" t="s">
        <v>278</v>
      </c>
      <c r="G94" s="110"/>
      <c r="H94" s="110"/>
      <c r="I94" s="110"/>
      <c r="J94" s="110"/>
      <c r="K94" s="127"/>
    </row>
    <row r="95" spans="1:11" ht="15.75" customHeight="1">
      <c r="A95" s="114" t="s">
        <v>279</v>
      </c>
      <c r="B95" s="110" t="str">
        <f>Introduction!D32</f>
        <v>GSSS XYZ</v>
      </c>
      <c r="C95" s="110"/>
      <c r="D95" s="110"/>
      <c r="E95" s="110"/>
      <c r="F95" s="110" t="s">
        <v>280</v>
      </c>
      <c r="G95" s="110"/>
      <c r="H95" s="422" t="str">
        <f t="shared" ref="H95:H96" si="0">A5</f>
        <v xml:space="preserve">Mr. Rajender Kumar </v>
      </c>
      <c r="I95" s="257"/>
      <c r="J95" s="257"/>
      <c r="K95" s="127"/>
    </row>
    <row r="96" spans="1:11" ht="15.75" customHeight="1">
      <c r="A96" s="114" t="s">
        <v>281</v>
      </c>
      <c r="B96" s="158"/>
      <c r="C96" s="110"/>
      <c r="D96" s="110"/>
      <c r="E96" s="110"/>
      <c r="F96" s="110" t="s">
        <v>282</v>
      </c>
      <c r="G96" s="110"/>
      <c r="H96" s="422" t="str">
        <f t="shared" si="0"/>
        <v>Principal</v>
      </c>
      <c r="I96" s="257"/>
      <c r="J96" s="257"/>
      <c r="K96" s="127"/>
    </row>
    <row r="97" spans="1:11" ht="15.75" customHeight="1">
      <c r="A97" s="123"/>
      <c r="B97" s="124"/>
      <c r="C97" s="124"/>
      <c r="D97" s="124"/>
      <c r="E97" s="124"/>
      <c r="F97" s="124"/>
      <c r="G97" s="124"/>
      <c r="H97" s="124"/>
      <c r="I97" s="124"/>
      <c r="J97" s="124"/>
      <c r="K97" s="159"/>
    </row>
    <row r="98" spans="1:11" ht="15.75" customHeight="1">
      <c r="A98" s="160" t="s">
        <v>283</v>
      </c>
      <c r="B98" s="110"/>
      <c r="C98" s="6"/>
      <c r="D98" s="6"/>
      <c r="E98" s="6"/>
      <c r="F98" s="6"/>
      <c r="G98" s="6"/>
      <c r="H98" s="6"/>
      <c r="I98" s="6"/>
      <c r="J98" s="6"/>
      <c r="K98" s="6"/>
    </row>
    <row r="99" spans="1:11" ht="15.75" customHeight="1">
      <c r="A99" s="160" t="s">
        <v>284</v>
      </c>
      <c r="B99" s="110"/>
      <c r="C99" s="6"/>
      <c r="D99" s="6"/>
      <c r="E99" s="6"/>
      <c r="F99" s="6"/>
      <c r="G99" s="6"/>
      <c r="H99" s="6"/>
      <c r="I99" s="6"/>
      <c r="J99" s="6"/>
      <c r="K99" s="6"/>
    </row>
    <row r="100" spans="1:11" ht="15.75" customHeight="1">
      <c r="A100" s="160" t="s">
        <v>285</v>
      </c>
      <c r="B100" s="110"/>
      <c r="C100" s="6"/>
      <c r="D100" s="6"/>
      <c r="E100" s="6"/>
      <c r="F100" s="6"/>
      <c r="G100" s="6"/>
      <c r="H100" s="6"/>
      <c r="I100" s="6"/>
      <c r="J100" s="6"/>
      <c r="K100" s="6"/>
    </row>
    <row r="101" spans="1:11" ht="15.75" customHeight="1">
      <c r="A101" s="160" t="s">
        <v>286</v>
      </c>
      <c r="B101" s="160"/>
      <c r="C101" s="6"/>
      <c r="D101" s="6"/>
      <c r="E101" s="6"/>
      <c r="F101" s="6"/>
      <c r="G101" s="6"/>
      <c r="H101" s="6"/>
      <c r="I101" s="6"/>
      <c r="J101" s="6"/>
      <c r="K101" s="6"/>
    </row>
    <row r="102" spans="1:11" ht="15.75" customHeight="1">
      <c r="A102" s="160" t="s">
        <v>287</v>
      </c>
      <c r="B102" s="160"/>
      <c r="C102" s="6"/>
      <c r="D102" s="6"/>
      <c r="E102" s="6"/>
      <c r="F102" s="6"/>
      <c r="G102" s="6"/>
      <c r="H102" s="6"/>
      <c r="I102" s="6"/>
      <c r="J102" s="6"/>
      <c r="K102" s="6"/>
    </row>
    <row r="103" spans="1:11" ht="15.75" customHeight="1">
      <c r="A103" s="160" t="s">
        <v>288</v>
      </c>
      <c r="B103" s="160"/>
      <c r="C103" s="6"/>
      <c r="D103" s="6"/>
      <c r="E103" s="6"/>
      <c r="F103" s="6"/>
      <c r="G103" s="6"/>
      <c r="H103" s="6"/>
      <c r="I103" s="6"/>
      <c r="J103" s="6"/>
      <c r="K103" s="6"/>
    </row>
    <row r="104" spans="1:11" ht="15.75" customHeight="1">
      <c r="A104" s="85" t="s">
        <v>289</v>
      </c>
      <c r="B104" s="85"/>
      <c r="C104" s="51"/>
      <c r="D104" s="6"/>
      <c r="E104" s="6"/>
      <c r="F104" s="6"/>
      <c r="G104" s="6"/>
      <c r="H104" s="84"/>
      <c r="I104" s="6"/>
      <c r="J104" s="6"/>
      <c r="K104" s="6"/>
    </row>
  </sheetData>
  <mergeCells count="64">
    <mergeCell ref="I20:K20"/>
    <mergeCell ref="A22:K22"/>
    <mergeCell ref="A24:K24"/>
    <mergeCell ref="B35:H35"/>
    <mergeCell ref="B18:E18"/>
    <mergeCell ref="F18:H18"/>
    <mergeCell ref="B19:E19"/>
    <mergeCell ref="F19:H19"/>
    <mergeCell ref="B20:E20"/>
    <mergeCell ref="F20:H20"/>
    <mergeCell ref="G58:H58"/>
    <mergeCell ref="G59:H59"/>
    <mergeCell ref="G60:H60"/>
    <mergeCell ref="G61:H61"/>
    <mergeCell ref="H96:J96"/>
    <mergeCell ref="H95:J95"/>
    <mergeCell ref="G65:H65"/>
    <mergeCell ref="B68:G68"/>
    <mergeCell ref="B69:G69"/>
    <mergeCell ref="B74:G74"/>
    <mergeCell ref="B88:D88"/>
    <mergeCell ref="G63:H63"/>
    <mergeCell ref="G62:H62"/>
    <mergeCell ref="A5:F5"/>
    <mergeCell ref="G5:K5"/>
    <mergeCell ref="A1:K1"/>
    <mergeCell ref="A2:K2"/>
    <mergeCell ref="A3:K3"/>
    <mergeCell ref="A4:F4"/>
    <mergeCell ref="G4:K4"/>
    <mergeCell ref="D9:F9"/>
    <mergeCell ref="G9:K9"/>
    <mergeCell ref="A6:F6"/>
    <mergeCell ref="A7:F7"/>
    <mergeCell ref="G7:K7"/>
    <mergeCell ref="A8:C8"/>
    <mergeCell ref="D8:F8"/>
    <mergeCell ref="G8:K8"/>
    <mergeCell ref="A9:C9"/>
    <mergeCell ref="A10:F10"/>
    <mergeCell ref="G10:I10"/>
    <mergeCell ref="J10:K10"/>
    <mergeCell ref="A11:F11"/>
    <mergeCell ref="G11:I13"/>
    <mergeCell ref="J12:J13"/>
    <mergeCell ref="K12:K13"/>
    <mergeCell ref="A12:F12"/>
    <mergeCell ref="A13:F13"/>
    <mergeCell ref="G56:H56"/>
    <mergeCell ref="G57:H57"/>
    <mergeCell ref="I18:K18"/>
    <mergeCell ref="I19:K19"/>
    <mergeCell ref="A15:K15"/>
    <mergeCell ref="B16:E16"/>
    <mergeCell ref="F16:H16"/>
    <mergeCell ref="I16:K16"/>
    <mergeCell ref="B17:E17"/>
    <mergeCell ref="F17:H17"/>
    <mergeCell ref="I17:K17"/>
    <mergeCell ref="B48:F48"/>
    <mergeCell ref="I53:I54"/>
    <mergeCell ref="J53:J54"/>
    <mergeCell ref="G55:H55"/>
    <mergeCell ref="B49:F49"/>
  </mergeCells>
  <pageMargins left="0.25" right="0.25"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
  <sheetViews>
    <sheetView workbookViewId="0"/>
  </sheetViews>
  <sheetFormatPr defaultColWidth="12.5703125" defaultRowHeight="15" customHeight="1"/>
  <cols>
    <col min="1" max="1" width="11.85546875" customWidth="1"/>
    <col min="2" max="2" width="15.42578125" customWidth="1"/>
    <col min="3" max="3" width="18.42578125" customWidth="1"/>
    <col min="4" max="4" width="17.140625" customWidth="1"/>
    <col min="5" max="5" width="18.7109375" customWidth="1"/>
    <col min="6" max="6" width="21.28515625" customWidth="1"/>
    <col min="7" max="7" width="22.85546875" customWidth="1"/>
    <col min="8" max="8" width="10.7109375" customWidth="1"/>
    <col min="9" max="10" width="9.85546875" customWidth="1"/>
    <col min="11" max="11" width="11.5703125" customWidth="1"/>
    <col min="12" max="12" width="8.42578125" customWidth="1"/>
    <col min="13" max="18" width="8" customWidth="1"/>
    <col min="19" max="19" width="8.5703125" customWidth="1"/>
    <col min="20" max="38" width="8" customWidth="1"/>
    <col min="39" max="39" width="14.140625" customWidth="1"/>
  </cols>
  <sheetData>
    <row r="1" spans="1:39" ht="22.5" customHeight="1">
      <c r="A1" s="431" t="s">
        <v>105</v>
      </c>
      <c r="B1" s="304"/>
      <c r="C1" s="304"/>
      <c r="D1" s="304"/>
      <c r="E1" s="304"/>
      <c r="F1" s="304"/>
      <c r="G1" s="304"/>
      <c r="H1" s="304"/>
      <c r="I1" s="304"/>
      <c r="J1" s="304"/>
      <c r="K1" s="305"/>
      <c r="L1" s="161"/>
      <c r="M1" s="161"/>
      <c r="N1" s="161"/>
      <c r="O1" s="161"/>
      <c r="P1" s="162"/>
      <c r="Q1" s="6"/>
      <c r="R1" s="6"/>
      <c r="S1" s="6"/>
      <c r="T1" s="6"/>
      <c r="U1" s="6"/>
      <c r="V1" s="6"/>
      <c r="W1" s="6"/>
      <c r="X1" s="6"/>
      <c r="Y1" s="6"/>
      <c r="Z1" s="6"/>
      <c r="AA1" s="51"/>
      <c r="AB1" s="6"/>
      <c r="AC1" s="6"/>
      <c r="AD1" s="6"/>
      <c r="AE1" s="6"/>
      <c r="AF1" s="6"/>
      <c r="AG1" s="6"/>
      <c r="AH1" s="6"/>
      <c r="AI1" s="6"/>
      <c r="AJ1" s="6"/>
      <c r="AK1" s="6"/>
      <c r="AL1" s="6"/>
      <c r="AM1" s="51"/>
    </row>
    <row r="2" spans="1:39" ht="22.5" customHeight="1">
      <c r="A2" s="432" t="s">
        <v>436</v>
      </c>
      <c r="B2" s="304"/>
      <c r="C2" s="304"/>
      <c r="D2" s="304"/>
      <c r="E2" s="304"/>
      <c r="F2" s="304"/>
      <c r="G2" s="304"/>
      <c r="H2" s="304"/>
      <c r="I2" s="304"/>
      <c r="J2" s="304"/>
      <c r="K2" s="305"/>
      <c r="L2" s="163"/>
      <c r="M2" s="163"/>
      <c r="N2" s="163"/>
      <c r="O2" s="163"/>
      <c r="P2" s="162"/>
      <c r="Q2" s="6"/>
      <c r="R2" s="6"/>
      <c r="S2" s="6"/>
      <c r="T2" s="6"/>
      <c r="U2" s="6"/>
      <c r="V2" s="6"/>
      <c r="W2" s="6"/>
      <c r="X2" s="6"/>
      <c r="Y2" s="6"/>
      <c r="Z2" s="6"/>
      <c r="AA2" s="51"/>
      <c r="AB2" s="6"/>
      <c r="AC2" s="6"/>
      <c r="AD2" s="6"/>
      <c r="AE2" s="6"/>
      <c r="AF2" s="6"/>
      <c r="AG2" s="6"/>
      <c r="AH2" s="6"/>
      <c r="AI2" s="6"/>
      <c r="AJ2" s="6"/>
      <c r="AK2" s="6"/>
      <c r="AL2" s="6"/>
      <c r="AM2" s="51"/>
    </row>
    <row r="3" spans="1:39" ht="22.5" customHeight="1">
      <c r="A3" s="432" t="s">
        <v>437</v>
      </c>
      <c r="B3" s="304"/>
      <c r="C3" s="304"/>
      <c r="D3" s="304"/>
      <c r="E3" s="304"/>
      <c r="F3" s="304"/>
      <c r="G3" s="304"/>
      <c r="H3" s="304"/>
      <c r="I3" s="304"/>
      <c r="J3" s="304"/>
      <c r="K3" s="305"/>
      <c r="L3" s="163"/>
      <c r="M3" s="163"/>
      <c r="N3" s="163"/>
      <c r="O3" s="163"/>
      <c r="P3" s="162"/>
      <c r="Q3" s="6"/>
      <c r="R3" s="6"/>
      <c r="S3" s="6"/>
      <c r="T3" s="6"/>
      <c r="U3" s="6"/>
      <c r="V3" s="6"/>
      <c r="W3" s="6"/>
      <c r="X3" s="6"/>
      <c r="Y3" s="6"/>
      <c r="Z3" s="6"/>
      <c r="AA3" s="51"/>
      <c r="AB3" s="6"/>
      <c r="AC3" s="6"/>
      <c r="AD3" s="6"/>
      <c r="AE3" s="6"/>
      <c r="AF3" s="6"/>
      <c r="AG3" s="6"/>
      <c r="AH3" s="6"/>
      <c r="AI3" s="6"/>
      <c r="AJ3" s="6"/>
      <c r="AK3" s="6"/>
      <c r="AL3" s="6"/>
      <c r="AM3" s="51"/>
    </row>
    <row r="4" spans="1:39" ht="22.5" customHeight="1">
      <c r="A4" s="432" t="s">
        <v>438</v>
      </c>
      <c r="B4" s="304"/>
      <c r="C4" s="304"/>
      <c r="D4" s="304"/>
      <c r="E4" s="304"/>
      <c r="F4" s="304"/>
      <c r="G4" s="304"/>
      <c r="H4" s="304"/>
      <c r="I4" s="304"/>
      <c r="J4" s="304"/>
      <c r="K4" s="305"/>
      <c r="L4" s="163"/>
      <c r="M4" s="163"/>
      <c r="N4" s="163"/>
      <c r="O4" s="163"/>
      <c r="P4" s="162"/>
      <c r="Q4" s="6"/>
      <c r="R4" s="6"/>
      <c r="S4" s="6"/>
      <c r="T4" s="6"/>
      <c r="U4" s="6"/>
      <c r="V4" s="6"/>
      <c r="W4" s="6"/>
      <c r="X4" s="6"/>
      <c r="Y4" s="6"/>
      <c r="Z4" s="6"/>
      <c r="AA4" s="51"/>
      <c r="AB4" s="6"/>
      <c r="AC4" s="6"/>
      <c r="AD4" s="6"/>
      <c r="AE4" s="6"/>
      <c r="AF4" s="6"/>
      <c r="AG4" s="6"/>
      <c r="AH4" s="6"/>
      <c r="AI4" s="6"/>
      <c r="AJ4" s="6"/>
      <c r="AK4" s="6"/>
      <c r="AL4" s="6"/>
      <c r="AM4" s="51"/>
    </row>
    <row r="5" spans="1:39" ht="22.5" customHeight="1">
      <c r="A5" s="432" t="s">
        <v>439</v>
      </c>
      <c r="B5" s="304"/>
      <c r="C5" s="304"/>
      <c r="D5" s="304"/>
      <c r="E5" s="304"/>
      <c r="F5" s="304"/>
      <c r="G5" s="304"/>
      <c r="H5" s="304"/>
      <c r="I5" s="304"/>
      <c r="J5" s="304"/>
      <c r="K5" s="305"/>
      <c r="L5" s="163"/>
      <c r="M5" s="163"/>
      <c r="N5" s="163"/>
      <c r="O5" s="163"/>
      <c r="P5" s="162"/>
      <c r="Q5" s="6"/>
      <c r="R5" s="6"/>
      <c r="S5" s="6"/>
      <c r="T5" s="6"/>
      <c r="U5" s="6"/>
      <c r="V5" s="6"/>
      <c r="W5" s="6"/>
      <c r="X5" s="6"/>
      <c r="Y5" s="6"/>
      <c r="Z5" s="6"/>
      <c r="AA5" s="51"/>
      <c r="AB5" s="6"/>
      <c r="AC5" s="6"/>
      <c r="AD5" s="6"/>
      <c r="AE5" s="6"/>
      <c r="AF5" s="6"/>
      <c r="AG5" s="6"/>
      <c r="AH5" s="6"/>
      <c r="AI5" s="6"/>
      <c r="AJ5" s="6"/>
      <c r="AK5" s="6"/>
      <c r="AL5" s="6"/>
      <c r="AM5" s="51"/>
    </row>
    <row r="6" spans="1:39" ht="22.5" customHeight="1">
      <c r="A6" s="52"/>
      <c r="B6" s="163"/>
      <c r="C6" s="163"/>
      <c r="D6" s="163"/>
      <c r="E6" s="163"/>
      <c r="F6" s="163"/>
      <c r="G6" s="163"/>
      <c r="H6" s="163"/>
      <c r="I6" s="163"/>
      <c r="J6" s="163"/>
      <c r="K6" s="163"/>
      <c r="L6" s="163"/>
      <c r="M6" s="163"/>
      <c r="N6" s="163"/>
      <c r="O6" s="163"/>
      <c r="P6" s="162"/>
      <c r="Q6" s="6"/>
      <c r="R6" s="6"/>
      <c r="S6" s="6"/>
      <c r="T6" s="6"/>
      <c r="U6" s="6"/>
      <c r="V6" s="6"/>
      <c r="W6" s="6"/>
      <c r="X6" s="6"/>
      <c r="Y6" s="6"/>
      <c r="Z6" s="6"/>
      <c r="AA6" s="51"/>
      <c r="AB6" s="6"/>
      <c r="AC6" s="6"/>
      <c r="AD6" s="6"/>
      <c r="AE6" s="6"/>
      <c r="AF6" s="6"/>
      <c r="AG6" s="6"/>
      <c r="AH6" s="6"/>
      <c r="AI6" s="6"/>
      <c r="AJ6" s="6"/>
      <c r="AK6" s="6"/>
      <c r="AL6" s="6"/>
      <c r="AM6" s="51"/>
    </row>
    <row r="7" spans="1:39" ht="22.5" customHeight="1">
      <c r="A7" s="163"/>
      <c r="B7" s="163"/>
      <c r="C7" s="163"/>
      <c r="D7" s="163"/>
      <c r="E7" s="163"/>
      <c r="F7" s="163"/>
      <c r="G7" s="163"/>
      <c r="H7" s="163"/>
      <c r="I7" s="163"/>
      <c r="J7" s="163"/>
      <c r="K7" s="163"/>
      <c r="L7" s="163"/>
      <c r="M7" s="163"/>
      <c r="N7" s="163"/>
      <c r="O7" s="163"/>
      <c r="P7" s="6"/>
      <c r="Q7" s="6"/>
      <c r="R7" s="6"/>
      <c r="S7" s="6"/>
      <c r="T7" s="6"/>
      <c r="U7" s="6"/>
      <c r="V7" s="6"/>
      <c r="W7" s="6"/>
      <c r="X7" s="6"/>
      <c r="Y7" s="6"/>
      <c r="Z7" s="6"/>
      <c r="AA7" s="51"/>
      <c r="AB7" s="6"/>
      <c r="AC7" s="6"/>
      <c r="AD7" s="6"/>
      <c r="AE7" s="6"/>
      <c r="AF7" s="6"/>
      <c r="AG7" s="6"/>
      <c r="AH7" s="6"/>
      <c r="AI7" s="6"/>
      <c r="AJ7" s="6"/>
      <c r="AK7" s="6"/>
      <c r="AL7" s="6"/>
      <c r="AM7" s="51"/>
    </row>
    <row r="8" spans="1:39" ht="32.25" customHeight="1">
      <c r="A8" s="164" t="s">
        <v>102</v>
      </c>
      <c r="B8" s="165" t="s">
        <v>103</v>
      </c>
      <c r="C8" s="165" t="s">
        <v>104</v>
      </c>
      <c r="D8" s="165" t="s">
        <v>440</v>
      </c>
      <c r="E8" s="165" t="s">
        <v>441</v>
      </c>
      <c r="F8" s="165" t="s">
        <v>442</v>
      </c>
      <c r="G8" s="165" t="s">
        <v>443</v>
      </c>
      <c r="H8" s="166" t="s">
        <v>444</v>
      </c>
      <c r="I8" s="166" t="s">
        <v>445</v>
      </c>
      <c r="J8" s="166" t="s">
        <v>446</v>
      </c>
      <c r="K8" s="166" t="s">
        <v>447</v>
      </c>
      <c r="L8" s="167"/>
      <c r="M8" s="167"/>
      <c r="N8" s="167"/>
      <c r="O8" s="167"/>
      <c r="P8" s="168" t="s">
        <v>448</v>
      </c>
      <c r="Q8" s="430"/>
      <c r="R8" s="257"/>
      <c r="S8" s="257"/>
      <c r="T8" s="257"/>
      <c r="U8" s="257"/>
      <c r="V8" s="257"/>
      <c r="W8" s="257"/>
      <c r="X8" s="257"/>
      <c r="Y8" s="257"/>
      <c r="Z8" s="257"/>
      <c r="AA8" s="257"/>
      <c r="AB8" s="430" t="s">
        <v>449</v>
      </c>
      <c r="AC8" s="257"/>
      <c r="AD8" s="257"/>
      <c r="AE8" s="257"/>
      <c r="AF8" s="257"/>
      <c r="AG8" s="257"/>
      <c r="AH8" s="257"/>
      <c r="AI8" s="257"/>
      <c r="AJ8" s="257"/>
      <c r="AK8" s="257"/>
      <c r="AL8" s="257"/>
      <c r="AM8" s="257"/>
    </row>
    <row r="9" spans="1:39" ht="46.5" customHeight="1">
      <c r="A9" s="169">
        <v>1</v>
      </c>
      <c r="B9" s="169">
        <v>2</v>
      </c>
      <c r="C9" s="169">
        <v>3</v>
      </c>
      <c r="D9" s="169">
        <v>4</v>
      </c>
      <c r="E9" s="169">
        <v>5</v>
      </c>
      <c r="F9" s="169">
        <v>6</v>
      </c>
      <c r="G9" s="169">
        <v>7</v>
      </c>
      <c r="H9" s="170">
        <v>8</v>
      </c>
      <c r="I9" s="170">
        <v>9</v>
      </c>
      <c r="J9" s="170">
        <v>10</v>
      </c>
      <c r="K9" s="170">
        <v>11</v>
      </c>
      <c r="L9" s="171"/>
      <c r="M9" s="171"/>
      <c r="N9" s="171"/>
      <c r="O9" s="171"/>
      <c r="P9" s="172" t="s">
        <v>450</v>
      </c>
      <c r="Q9" s="172" t="s">
        <v>451</v>
      </c>
      <c r="R9" s="172" t="s">
        <v>452</v>
      </c>
      <c r="S9" s="172" t="s">
        <v>453</v>
      </c>
      <c r="T9" s="172" t="s">
        <v>452</v>
      </c>
      <c r="U9" s="172" t="s">
        <v>454</v>
      </c>
      <c r="V9" s="172" t="s">
        <v>452</v>
      </c>
      <c r="W9" s="172" t="s">
        <v>455</v>
      </c>
      <c r="X9" s="172" t="s">
        <v>139</v>
      </c>
      <c r="Y9" s="172" t="s">
        <v>456</v>
      </c>
      <c r="Z9" s="172" t="s">
        <v>457</v>
      </c>
      <c r="AA9" s="173" t="s">
        <v>458</v>
      </c>
      <c r="AB9" s="172" t="s">
        <v>450</v>
      </c>
      <c r="AC9" s="172" t="s">
        <v>451</v>
      </c>
      <c r="AD9" s="172" t="s">
        <v>452</v>
      </c>
      <c r="AE9" s="172" t="s">
        <v>453</v>
      </c>
      <c r="AF9" s="172" t="s">
        <v>452</v>
      </c>
      <c r="AG9" s="172" t="s">
        <v>454</v>
      </c>
      <c r="AH9" s="172" t="s">
        <v>452</v>
      </c>
      <c r="AI9" s="172" t="s">
        <v>455</v>
      </c>
      <c r="AJ9" s="172" t="s">
        <v>139</v>
      </c>
      <c r="AK9" s="172" t="s">
        <v>456</v>
      </c>
      <c r="AL9" s="172" t="s">
        <v>457</v>
      </c>
      <c r="AM9" s="173" t="s">
        <v>458</v>
      </c>
    </row>
    <row r="10" spans="1:39" ht="44.25" customHeight="1">
      <c r="A10" s="174" t="s">
        <v>459</v>
      </c>
      <c r="B10" s="175" t="s">
        <v>460</v>
      </c>
      <c r="C10" s="176"/>
      <c r="D10" s="176"/>
      <c r="E10" s="177"/>
      <c r="F10" s="178">
        <f>B39</f>
        <v>0</v>
      </c>
      <c r="G10" s="179"/>
      <c r="H10" s="180">
        <f>I10-F10</f>
        <v>-38000</v>
      </c>
      <c r="I10" s="180">
        <f>'Tax (Old Scheme)'!J51</f>
        <v>-38000</v>
      </c>
      <c r="J10" s="180">
        <f>AM10-AA10</f>
        <v>0</v>
      </c>
      <c r="K10" s="181">
        <f>ROUND(IF(J10&gt;G39, J10-G39, 0),0)</f>
        <v>0</v>
      </c>
      <c r="L10" s="182"/>
      <c r="M10" s="182">
        <v>250000</v>
      </c>
      <c r="N10" s="182">
        <v>500000</v>
      </c>
      <c r="O10" s="182">
        <v>1000000</v>
      </c>
      <c r="P10" s="183">
        <f>MIN(H10, M10)</f>
        <v>-38000</v>
      </c>
      <c r="Q10" s="183">
        <f>IF(H10&gt;N10, N10-M10, MAX(H10-M10, 0))</f>
        <v>0</v>
      </c>
      <c r="R10" s="183">
        <f t="shared" ref="R10:R13" si="0">MROUND(0.05*Q10, 1)</f>
        <v>0</v>
      </c>
      <c r="S10" s="183">
        <f>IF(H10&gt;O10, O10-N10, MAX(H10-N10,0))</f>
        <v>0</v>
      </c>
      <c r="T10" s="183">
        <f t="shared" ref="T10:T33" si="1">0.2*S10</f>
        <v>0</v>
      </c>
      <c r="U10" s="183">
        <f>IF(H10&gt;O10, H10-O10, 0)</f>
        <v>0</v>
      </c>
      <c r="V10" s="183">
        <f t="shared" ref="V10:V12" si="2">ROUND(0.3*U10,0)</f>
        <v>0</v>
      </c>
      <c r="W10" s="183">
        <f>IF(H10&lt;500001,MIN(R10,12500),0)</f>
        <v>0</v>
      </c>
      <c r="X10" s="183">
        <f t="shared" ref="X10:X38" si="3">R10+T10+V10-W10</f>
        <v>0</v>
      </c>
      <c r="Y10" s="183">
        <f>IF(H10&gt;10000000, (0.15*X10), IF(H10&gt;5000000, 0.1*X10, 0))</f>
        <v>0</v>
      </c>
      <c r="Z10" s="183">
        <f t="shared" ref="Z10:Z12" si="4">MROUND(0.04*(X10+Y10),1)</f>
        <v>0</v>
      </c>
      <c r="AA10" s="184">
        <f t="shared" ref="AA10:AA16" si="5">SUM(X10:Z10)</f>
        <v>0</v>
      </c>
      <c r="AB10" s="183">
        <f>MIN(I10,M10)</f>
        <v>-38000</v>
      </c>
      <c r="AC10" s="183">
        <f>IF(I10&gt;N10, N10-M10, MAX(I10-M10, 0))</f>
        <v>0</v>
      </c>
      <c r="AD10" s="183">
        <f t="shared" ref="AD10:AD13" si="6">MROUND(0.05*AC10, 1)</f>
        <v>0</v>
      </c>
      <c r="AE10" s="183">
        <f>IF(I10&gt;O10, O10-N10, MAX(I10-N10, 0))</f>
        <v>0</v>
      </c>
      <c r="AF10" s="183">
        <f t="shared" ref="AF10:AF33" si="7">0.2*AE10</f>
        <v>0</v>
      </c>
      <c r="AG10" s="183">
        <f>IF(I10&gt;O10, I10-O10, 0)</f>
        <v>0</v>
      </c>
      <c r="AH10" s="183">
        <f t="shared" ref="AH10:AH33" si="8">0.3*AG10</f>
        <v>0</v>
      </c>
      <c r="AI10" s="183">
        <f>IF(I10&lt;500001,MIN(AD10,12500),0)</f>
        <v>0</v>
      </c>
      <c r="AJ10" s="183">
        <f t="shared" ref="AJ10:AJ38" si="9">AD10+AF10+AH10-AI10</f>
        <v>0</v>
      </c>
      <c r="AK10" s="183">
        <f>IF(I10&gt;10000000, (0.15*AJ10), IF(I10&gt;5000000, 0.1*AJ10, 0))</f>
        <v>0</v>
      </c>
      <c r="AL10" s="183">
        <f t="shared" ref="AL10:AL12" si="10">MROUND(0.04*(AJ10+AK10),1)</f>
        <v>0</v>
      </c>
      <c r="AM10" s="184">
        <f t="shared" ref="AM10:AM16" si="11">SUM(AJ10:AL10)</f>
        <v>0</v>
      </c>
    </row>
    <row r="11" spans="1:39" ht="44.25" customHeight="1">
      <c r="A11" s="185" t="s">
        <v>106</v>
      </c>
      <c r="B11" s="186">
        <f>B39</f>
        <v>0</v>
      </c>
      <c r="C11" s="186">
        <f>H10</f>
        <v>-38000</v>
      </c>
      <c r="D11" s="181">
        <f t="shared" ref="D11:D38" si="12">B11+C11</f>
        <v>-38000</v>
      </c>
      <c r="E11" s="186">
        <f t="shared" ref="E11:E38" si="13">MROUND(AA11,1)</f>
        <v>0</v>
      </c>
      <c r="F11" s="186">
        <f t="shared" ref="F11:F38" si="14">MROUND(AM11,1)</f>
        <v>0</v>
      </c>
      <c r="G11" s="181">
        <f t="shared" ref="G11:G38" si="15">MROUND(F11-E11,1)</f>
        <v>0</v>
      </c>
      <c r="H11" s="180"/>
      <c r="I11" s="180"/>
      <c r="J11" s="180"/>
      <c r="K11" s="181"/>
      <c r="L11" s="182" t="s">
        <v>106</v>
      </c>
      <c r="M11" s="182">
        <v>250000</v>
      </c>
      <c r="N11" s="182">
        <v>500000</v>
      </c>
      <c r="O11" s="182">
        <v>1000000</v>
      </c>
      <c r="P11" s="183">
        <f t="shared" ref="P11:P38" si="16">MIN(C11, M11)</f>
        <v>-38000</v>
      </c>
      <c r="Q11" s="183">
        <f t="shared" ref="Q11:Q38" si="17">IF(C11&gt;N11, N11-M11, MAX(C11-M11, 0))</f>
        <v>0</v>
      </c>
      <c r="R11" s="183">
        <f t="shared" si="0"/>
        <v>0</v>
      </c>
      <c r="S11" s="183">
        <f t="shared" ref="S11:S38" si="18">IF(C11&gt;O11, O11-N11, MAX(C11-N11,0))</f>
        <v>0</v>
      </c>
      <c r="T11" s="183">
        <f t="shared" si="1"/>
        <v>0</v>
      </c>
      <c r="U11" s="183">
        <f t="shared" ref="U11:U38" si="19">IF(C11&gt;O11, C11-O11, 0)</f>
        <v>0</v>
      </c>
      <c r="V11" s="183">
        <f t="shared" si="2"/>
        <v>0</v>
      </c>
      <c r="W11" s="183">
        <f>IF(C11&lt;500001,MIN(R11,12500),0)</f>
        <v>0</v>
      </c>
      <c r="X11" s="183">
        <f t="shared" si="3"/>
        <v>0</v>
      </c>
      <c r="Y11" s="183">
        <f t="shared" ref="Y11:Y12" si="20">IF(C11&gt;10000000, (0.15*X11), IF(C11&gt;5000000, 0.1*X11, 0))</f>
        <v>0</v>
      </c>
      <c r="Z11" s="183">
        <f t="shared" si="4"/>
        <v>0</v>
      </c>
      <c r="AA11" s="184">
        <f t="shared" si="5"/>
        <v>0</v>
      </c>
      <c r="AB11" s="183">
        <f t="shared" ref="AB11:AB38" si="21">MIN(D11,M11)</f>
        <v>-38000</v>
      </c>
      <c r="AC11" s="183">
        <f t="shared" ref="AC11:AC38" si="22">IF(D11&gt;N11, N11-M11, MAX(D11-M11, 0))</f>
        <v>0</v>
      </c>
      <c r="AD11" s="183">
        <f t="shared" si="6"/>
        <v>0</v>
      </c>
      <c r="AE11" s="183">
        <f t="shared" ref="AE11:AE38" si="23">IF(D11&gt;O11, O11-N11, MAX(D11-N11, 0))</f>
        <v>0</v>
      </c>
      <c r="AF11" s="183">
        <f t="shared" si="7"/>
        <v>0</v>
      </c>
      <c r="AG11" s="183">
        <f t="shared" ref="AG11:AG38" si="24">IF(D11&gt;O11, D11-O11, 0)</f>
        <v>0</v>
      </c>
      <c r="AH11" s="183">
        <f t="shared" si="8"/>
        <v>0</v>
      </c>
      <c r="AI11" s="183">
        <f>IF(D11&lt;500001,MIN(AD11,12500),0)</f>
        <v>0</v>
      </c>
      <c r="AJ11" s="183">
        <f t="shared" si="9"/>
        <v>0</v>
      </c>
      <c r="AK11" s="183">
        <f t="shared" ref="AK11:AK12" si="25">IF(D11&gt;10000000, (0.15*AJ11), IF(D11&gt;5000000, 0.1*AJ11, 0))</f>
        <v>0</v>
      </c>
      <c r="AL11" s="183">
        <f t="shared" si="10"/>
        <v>0</v>
      </c>
      <c r="AM11" s="184">
        <f t="shared" si="11"/>
        <v>0</v>
      </c>
    </row>
    <row r="12" spans="1:39" ht="22.5" customHeight="1">
      <c r="A12" s="186" t="s">
        <v>107</v>
      </c>
      <c r="B12" s="187">
        <f>Introduction!C78</f>
        <v>0</v>
      </c>
      <c r="C12" s="187">
        <f>Introduction!E78</f>
        <v>0</v>
      </c>
      <c r="D12" s="181">
        <f t="shared" si="12"/>
        <v>0</v>
      </c>
      <c r="E12" s="186">
        <f t="shared" si="13"/>
        <v>0</v>
      </c>
      <c r="F12" s="186">
        <f t="shared" si="14"/>
        <v>0</v>
      </c>
      <c r="G12" s="181">
        <f t="shared" si="15"/>
        <v>0</v>
      </c>
      <c r="H12" s="429"/>
      <c r="I12" s="254"/>
      <c r="J12" s="254"/>
      <c r="K12" s="255"/>
      <c r="L12" s="188" t="s">
        <v>107</v>
      </c>
      <c r="M12" s="188">
        <v>250000</v>
      </c>
      <c r="N12" s="188">
        <v>500000</v>
      </c>
      <c r="O12" s="188">
        <v>1000000</v>
      </c>
      <c r="P12" s="183">
        <f t="shared" si="16"/>
        <v>0</v>
      </c>
      <c r="Q12" s="183">
        <f t="shared" si="17"/>
        <v>0</v>
      </c>
      <c r="R12" s="183">
        <f t="shared" si="0"/>
        <v>0</v>
      </c>
      <c r="S12" s="183">
        <f t="shared" si="18"/>
        <v>0</v>
      </c>
      <c r="T12" s="183">
        <f t="shared" si="1"/>
        <v>0</v>
      </c>
      <c r="U12" s="183">
        <f t="shared" si="19"/>
        <v>0</v>
      </c>
      <c r="V12" s="183">
        <f t="shared" si="2"/>
        <v>0</v>
      </c>
      <c r="W12" s="183">
        <f t="shared" ref="W12:W13" si="26">IF(C12&lt;350001,MIN(R12,2500),0)</f>
        <v>0</v>
      </c>
      <c r="X12" s="183">
        <f t="shared" si="3"/>
        <v>0</v>
      </c>
      <c r="Y12" s="183">
        <f t="shared" si="20"/>
        <v>0</v>
      </c>
      <c r="Z12" s="183">
        <f t="shared" si="4"/>
        <v>0</v>
      </c>
      <c r="AA12" s="184">
        <f t="shared" si="5"/>
        <v>0</v>
      </c>
      <c r="AB12" s="183">
        <f t="shared" si="21"/>
        <v>0</v>
      </c>
      <c r="AC12" s="183">
        <f t="shared" si="22"/>
        <v>0</v>
      </c>
      <c r="AD12" s="183">
        <f t="shared" si="6"/>
        <v>0</v>
      </c>
      <c r="AE12" s="183">
        <f t="shared" si="23"/>
        <v>0</v>
      </c>
      <c r="AF12" s="183">
        <f t="shared" si="7"/>
        <v>0</v>
      </c>
      <c r="AG12" s="183">
        <f t="shared" si="24"/>
        <v>0</v>
      </c>
      <c r="AH12" s="183">
        <f t="shared" si="8"/>
        <v>0</v>
      </c>
      <c r="AI12" s="183">
        <f t="shared" ref="AI12:AI13" si="27">IF(D12&lt;350001,MIN(AD12,2500),0)</f>
        <v>0</v>
      </c>
      <c r="AJ12" s="183">
        <f t="shared" si="9"/>
        <v>0</v>
      </c>
      <c r="AK12" s="183">
        <f t="shared" si="25"/>
        <v>0</v>
      </c>
      <c r="AL12" s="183">
        <f t="shared" si="10"/>
        <v>0</v>
      </c>
      <c r="AM12" s="184">
        <f t="shared" si="11"/>
        <v>0</v>
      </c>
    </row>
    <row r="13" spans="1:39" ht="22.5" customHeight="1">
      <c r="A13" s="186" t="s">
        <v>109</v>
      </c>
      <c r="B13" s="187">
        <f>Introduction!C79</f>
        <v>0</v>
      </c>
      <c r="C13" s="187">
        <f>Introduction!E79</f>
        <v>0</v>
      </c>
      <c r="D13" s="181">
        <f t="shared" si="12"/>
        <v>0</v>
      </c>
      <c r="E13" s="186">
        <f t="shared" si="13"/>
        <v>0</v>
      </c>
      <c r="F13" s="186">
        <f t="shared" si="14"/>
        <v>0</v>
      </c>
      <c r="G13" s="181">
        <f t="shared" si="15"/>
        <v>0</v>
      </c>
      <c r="H13" s="256"/>
      <c r="I13" s="257"/>
      <c r="J13" s="257"/>
      <c r="K13" s="258"/>
      <c r="L13" s="188" t="s">
        <v>109</v>
      </c>
      <c r="M13" s="189">
        <v>250000</v>
      </c>
      <c r="N13" s="189">
        <v>500000</v>
      </c>
      <c r="O13" s="189">
        <v>1000000</v>
      </c>
      <c r="P13" s="190">
        <f t="shared" si="16"/>
        <v>0</v>
      </c>
      <c r="Q13" s="190">
        <f t="shared" si="17"/>
        <v>0</v>
      </c>
      <c r="R13" s="190">
        <f t="shared" si="0"/>
        <v>0</v>
      </c>
      <c r="S13" s="190">
        <f t="shared" si="18"/>
        <v>0</v>
      </c>
      <c r="T13" s="190">
        <f t="shared" si="1"/>
        <v>0</v>
      </c>
      <c r="U13" s="190">
        <f t="shared" si="19"/>
        <v>0</v>
      </c>
      <c r="V13" s="190">
        <f t="shared" ref="V13:V33" si="28">0.3*U13</f>
        <v>0</v>
      </c>
      <c r="W13" s="190">
        <f t="shared" si="26"/>
        <v>0</v>
      </c>
      <c r="X13" s="190">
        <f t="shared" si="3"/>
        <v>0</v>
      </c>
      <c r="Y13" s="190">
        <f t="shared" ref="Y13:Y14" si="29">IF(C13&gt;10000000,0.15*X13,0)</f>
        <v>0</v>
      </c>
      <c r="Z13" s="190">
        <f t="shared" ref="Z13:Z16" si="30">MROUND(0.03*(X13+Y13),1)</f>
        <v>0</v>
      </c>
      <c r="AA13" s="168">
        <f t="shared" si="5"/>
        <v>0</v>
      </c>
      <c r="AB13" s="190">
        <f t="shared" si="21"/>
        <v>0</v>
      </c>
      <c r="AC13" s="190">
        <f t="shared" si="22"/>
        <v>0</v>
      </c>
      <c r="AD13" s="190">
        <f t="shared" si="6"/>
        <v>0</v>
      </c>
      <c r="AE13" s="190">
        <f t="shared" si="23"/>
        <v>0</v>
      </c>
      <c r="AF13" s="190">
        <f t="shared" si="7"/>
        <v>0</v>
      </c>
      <c r="AG13" s="190">
        <f t="shared" si="24"/>
        <v>0</v>
      </c>
      <c r="AH13" s="190">
        <f t="shared" si="8"/>
        <v>0</v>
      </c>
      <c r="AI13" s="190">
        <f t="shared" si="27"/>
        <v>0</v>
      </c>
      <c r="AJ13" s="190">
        <f t="shared" si="9"/>
        <v>0</v>
      </c>
      <c r="AK13" s="190">
        <f t="shared" ref="AK13:AK14" si="31">IF(D13&gt;10000000, 0.15*AJ13, 0)</f>
        <v>0</v>
      </c>
      <c r="AL13" s="190">
        <f t="shared" ref="AL13:AL16" si="32">MROUND(0.03*(AJ13+AK13),1)</f>
        <v>0</v>
      </c>
      <c r="AM13" s="168">
        <f t="shared" si="11"/>
        <v>0</v>
      </c>
    </row>
    <row r="14" spans="1:39" ht="22.5" customHeight="1">
      <c r="A14" s="186" t="s">
        <v>110</v>
      </c>
      <c r="B14" s="187">
        <f>Introduction!C80</f>
        <v>0</v>
      </c>
      <c r="C14" s="187">
        <f>Introduction!E80</f>
        <v>0</v>
      </c>
      <c r="D14" s="181">
        <f t="shared" si="12"/>
        <v>0</v>
      </c>
      <c r="E14" s="186">
        <f t="shared" si="13"/>
        <v>0</v>
      </c>
      <c r="F14" s="186">
        <f t="shared" si="14"/>
        <v>0</v>
      </c>
      <c r="G14" s="181">
        <f t="shared" si="15"/>
        <v>0</v>
      </c>
      <c r="H14" s="256"/>
      <c r="I14" s="257"/>
      <c r="J14" s="257"/>
      <c r="K14" s="258"/>
      <c r="L14" s="188" t="s">
        <v>110</v>
      </c>
      <c r="M14" s="189">
        <v>250000</v>
      </c>
      <c r="N14" s="189">
        <v>500000</v>
      </c>
      <c r="O14" s="189">
        <v>1000000</v>
      </c>
      <c r="P14" s="190">
        <f t="shared" si="16"/>
        <v>0</v>
      </c>
      <c r="Q14" s="190">
        <f t="shared" si="17"/>
        <v>0</v>
      </c>
      <c r="R14" s="190">
        <f t="shared" ref="R14:R33" si="33">MROUND(0.1*Q14, 1)</f>
        <v>0</v>
      </c>
      <c r="S14" s="190">
        <f t="shared" si="18"/>
        <v>0</v>
      </c>
      <c r="T14" s="190">
        <f t="shared" si="1"/>
        <v>0</v>
      </c>
      <c r="U14" s="190">
        <f t="shared" si="19"/>
        <v>0</v>
      </c>
      <c r="V14" s="190">
        <f t="shared" si="28"/>
        <v>0</v>
      </c>
      <c r="W14" s="190">
        <f>IF(C14&lt;500001,MIN(R14,5000),0)</f>
        <v>0</v>
      </c>
      <c r="X14" s="190">
        <f t="shared" si="3"/>
        <v>0</v>
      </c>
      <c r="Y14" s="190">
        <f t="shared" si="29"/>
        <v>0</v>
      </c>
      <c r="Z14" s="190">
        <f t="shared" si="30"/>
        <v>0</v>
      </c>
      <c r="AA14" s="168">
        <f t="shared" si="5"/>
        <v>0</v>
      </c>
      <c r="AB14" s="190">
        <f t="shared" si="21"/>
        <v>0</v>
      </c>
      <c r="AC14" s="190">
        <f t="shared" si="22"/>
        <v>0</v>
      </c>
      <c r="AD14" s="190">
        <f t="shared" ref="AD14:AD33" si="34">MROUND(0.1*AC14, 1)</f>
        <v>0</v>
      </c>
      <c r="AE14" s="190">
        <f t="shared" si="23"/>
        <v>0</v>
      </c>
      <c r="AF14" s="190">
        <f t="shared" si="7"/>
        <v>0</v>
      </c>
      <c r="AG14" s="190">
        <f t="shared" si="24"/>
        <v>0</v>
      </c>
      <c r="AH14" s="190">
        <f t="shared" si="8"/>
        <v>0</v>
      </c>
      <c r="AI14" s="190">
        <f>IF(D14&lt;500001,MIN(AD14,5000),0)</f>
        <v>0</v>
      </c>
      <c r="AJ14" s="190">
        <f t="shared" si="9"/>
        <v>0</v>
      </c>
      <c r="AK14" s="190">
        <f t="shared" si="31"/>
        <v>0</v>
      </c>
      <c r="AL14" s="190">
        <f t="shared" si="32"/>
        <v>0</v>
      </c>
      <c r="AM14" s="168">
        <f t="shared" si="11"/>
        <v>0</v>
      </c>
    </row>
    <row r="15" spans="1:39" ht="22.5" customHeight="1">
      <c r="A15" s="186" t="s">
        <v>111</v>
      </c>
      <c r="B15" s="187">
        <f>Introduction!C81</f>
        <v>0</v>
      </c>
      <c r="C15" s="187">
        <f>Introduction!E81</f>
        <v>0</v>
      </c>
      <c r="D15" s="181">
        <f t="shared" si="12"/>
        <v>0</v>
      </c>
      <c r="E15" s="186">
        <f t="shared" si="13"/>
        <v>0</v>
      </c>
      <c r="F15" s="186">
        <f t="shared" si="14"/>
        <v>0</v>
      </c>
      <c r="G15" s="181">
        <f t="shared" si="15"/>
        <v>0</v>
      </c>
      <c r="H15" s="256"/>
      <c r="I15" s="257"/>
      <c r="J15" s="257"/>
      <c r="K15" s="258"/>
      <c r="L15" s="188" t="s">
        <v>111</v>
      </c>
      <c r="M15" s="188">
        <v>250000</v>
      </c>
      <c r="N15" s="188">
        <v>500000</v>
      </c>
      <c r="O15" s="188">
        <v>1000000</v>
      </c>
      <c r="P15" s="183">
        <f t="shared" si="16"/>
        <v>0</v>
      </c>
      <c r="Q15" s="183">
        <f t="shared" si="17"/>
        <v>0</v>
      </c>
      <c r="R15" s="183">
        <f t="shared" si="33"/>
        <v>0</v>
      </c>
      <c r="S15" s="183">
        <f t="shared" si="18"/>
        <v>0</v>
      </c>
      <c r="T15" s="183">
        <f t="shared" si="1"/>
        <v>0</v>
      </c>
      <c r="U15" s="183">
        <f t="shared" si="19"/>
        <v>0</v>
      </c>
      <c r="V15" s="183">
        <f t="shared" si="28"/>
        <v>0</v>
      </c>
      <c r="W15" s="183">
        <f t="shared" ref="W15:W17" si="35">IF(C15&lt;500001,MIN(R15,2000),0)</f>
        <v>0</v>
      </c>
      <c r="X15" s="183">
        <f t="shared" si="3"/>
        <v>0</v>
      </c>
      <c r="Y15" s="183">
        <f>IF(C15&gt;10000000,0.12*X15,0)</f>
        <v>0</v>
      </c>
      <c r="Z15" s="183">
        <f t="shared" si="30"/>
        <v>0</v>
      </c>
      <c r="AA15" s="184">
        <f t="shared" si="5"/>
        <v>0</v>
      </c>
      <c r="AB15" s="183">
        <f t="shared" si="21"/>
        <v>0</v>
      </c>
      <c r="AC15" s="183">
        <f t="shared" si="22"/>
        <v>0</v>
      </c>
      <c r="AD15" s="183">
        <f t="shared" si="34"/>
        <v>0</v>
      </c>
      <c r="AE15" s="183">
        <f t="shared" si="23"/>
        <v>0</v>
      </c>
      <c r="AF15" s="183">
        <f t="shared" si="7"/>
        <v>0</v>
      </c>
      <c r="AG15" s="183">
        <f t="shared" si="24"/>
        <v>0</v>
      </c>
      <c r="AH15" s="183">
        <f t="shared" si="8"/>
        <v>0</v>
      </c>
      <c r="AI15" s="183">
        <f t="shared" ref="AI15:AI17" si="36">IF(D15&lt;500001,MIN(AD15,2000),0)</f>
        <v>0</v>
      </c>
      <c r="AJ15" s="183">
        <f t="shared" si="9"/>
        <v>0</v>
      </c>
      <c r="AK15" s="183">
        <f>IF(D15&gt;10000000, 0.12*AJ15, 0)</f>
        <v>0</v>
      </c>
      <c r="AL15" s="183">
        <f t="shared" si="32"/>
        <v>0</v>
      </c>
      <c r="AM15" s="184">
        <f t="shared" si="11"/>
        <v>0</v>
      </c>
    </row>
    <row r="16" spans="1:39" ht="22.5" customHeight="1">
      <c r="A16" s="186" t="s">
        <v>112</v>
      </c>
      <c r="B16" s="187">
        <f>Introduction!C82</f>
        <v>0</v>
      </c>
      <c r="C16" s="187">
        <f>Introduction!E82</f>
        <v>0</v>
      </c>
      <c r="D16" s="181">
        <f t="shared" si="12"/>
        <v>0</v>
      </c>
      <c r="E16" s="186">
        <f t="shared" si="13"/>
        <v>0</v>
      </c>
      <c r="F16" s="186">
        <f t="shared" si="14"/>
        <v>0</v>
      </c>
      <c r="G16" s="181">
        <f t="shared" si="15"/>
        <v>0</v>
      </c>
      <c r="H16" s="256"/>
      <c r="I16" s="257"/>
      <c r="J16" s="257"/>
      <c r="K16" s="258"/>
      <c r="L16" s="188" t="s">
        <v>112</v>
      </c>
      <c r="M16" s="188">
        <v>250000</v>
      </c>
      <c r="N16" s="188">
        <v>500000</v>
      </c>
      <c r="O16" s="188">
        <v>1000000</v>
      </c>
      <c r="P16" s="183">
        <f t="shared" si="16"/>
        <v>0</v>
      </c>
      <c r="Q16" s="183">
        <f t="shared" si="17"/>
        <v>0</v>
      </c>
      <c r="R16" s="183">
        <f t="shared" si="33"/>
        <v>0</v>
      </c>
      <c r="S16" s="183">
        <f t="shared" si="18"/>
        <v>0</v>
      </c>
      <c r="T16" s="183">
        <f t="shared" si="1"/>
        <v>0</v>
      </c>
      <c r="U16" s="183">
        <f t="shared" si="19"/>
        <v>0</v>
      </c>
      <c r="V16" s="183">
        <f t="shared" si="28"/>
        <v>0</v>
      </c>
      <c r="W16" s="183">
        <f t="shared" si="35"/>
        <v>0</v>
      </c>
      <c r="X16" s="183">
        <f t="shared" si="3"/>
        <v>0</v>
      </c>
      <c r="Y16" s="183">
        <f t="shared" ref="Y16:Y17" si="37">IF(C16&gt;10000000,0.1*X16,0)</f>
        <v>0</v>
      </c>
      <c r="Z16" s="183">
        <f t="shared" si="30"/>
        <v>0</v>
      </c>
      <c r="AA16" s="184">
        <f t="shared" si="5"/>
        <v>0</v>
      </c>
      <c r="AB16" s="183">
        <f t="shared" si="21"/>
        <v>0</v>
      </c>
      <c r="AC16" s="183">
        <f t="shared" si="22"/>
        <v>0</v>
      </c>
      <c r="AD16" s="183">
        <f t="shared" si="34"/>
        <v>0</v>
      </c>
      <c r="AE16" s="183">
        <f t="shared" si="23"/>
        <v>0</v>
      </c>
      <c r="AF16" s="183">
        <f t="shared" si="7"/>
        <v>0</v>
      </c>
      <c r="AG16" s="183">
        <f t="shared" si="24"/>
        <v>0</v>
      </c>
      <c r="AH16" s="183">
        <f t="shared" si="8"/>
        <v>0</v>
      </c>
      <c r="AI16" s="183">
        <f t="shared" si="36"/>
        <v>0</v>
      </c>
      <c r="AJ16" s="183">
        <f t="shared" si="9"/>
        <v>0</v>
      </c>
      <c r="AK16" s="183">
        <f t="shared" ref="AK16:AK17" si="38">IF(D16&gt;10000000, 0.1*AJ16, 0)</f>
        <v>0</v>
      </c>
      <c r="AL16" s="183">
        <f t="shared" si="32"/>
        <v>0</v>
      </c>
      <c r="AM16" s="184">
        <f t="shared" si="11"/>
        <v>0</v>
      </c>
    </row>
    <row r="17" spans="1:39" ht="22.5" customHeight="1">
      <c r="A17" s="186" t="s">
        <v>113</v>
      </c>
      <c r="B17" s="187">
        <f>Introduction!C83</f>
        <v>0</v>
      </c>
      <c r="C17" s="187">
        <f>Introduction!E83</f>
        <v>0</v>
      </c>
      <c r="D17" s="181">
        <f t="shared" si="12"/>
        <v>0</v>
      </c>
      <c r="E17" s="186">
        <f t="shared" si="13"/>
        <v>0</v>
      </c>
      <c r="F17" s="186">
        <f t="shared" si="14"/>
        <v>0</v>
      </c>
      <c r="G17" s="181">
        <f t="shared" si="15"/>
        <v>0</v>
      </c>
      <c r="H17" s="256"/>
      <c r="I17" s="257"/>
      <c r="J17" s="257"/>
      <c r="K17" s="258"/>
      <c r="L17" s="188" t="s">
        <v>113</v>
      </c>
      <c r="M17" s="188">
        <v>200000</v>
      </c>
      <c r="N17" s="188">
        <v>500000</v>
      </c>
      <c r="O17" s="188">
        <v>1000000</v>
      </c>
      <c r="P17" s="183">
        <f t="shared" si="16"/>
        <v>0</v>
      </c>
      <c r="Q17" s="183">
        <f t="shared" si="17"/>
        <v>0</v>
      </c>
      <c r="R17" s="183">
        <f t="shared" si="33"/>
        <v>0</v>
      </c>
      <c r="S17" s="183">
        <f t="shared" si="18"/>
        <v>0</v>
      </c>
      <c r="T17" s="183">
        <f t="shared" si="1"/>
        <v>0</v>
      </c>
      <c r="U17" s="183">
        <f t="shared" si="19"/>
        <v>0</v>
      </c>
      <c r="V17" s="183">
        <f t="shared" si="28"/>
        <v>0</v>
      </c>
      <c r="W17" s="183">
        <f t="shared" si="35"/>
        <v>0</v>
      </c>
      <c r="X17" s="183">
        <f t="shared" si="3"/>
        <v>0</v>
      </c>
      <c r="Y17" s="183">
        <f t="shared" si="37"/>
        <v>0</v>
      </c>
      <c r="Z17" s="183">
        <f t="shared" ref="Z17:Z23" si="39">MROUND(0.03*X17,1)</f>
        <v>0</v>
      </c>
      <c r="AA17" s="184">
        <f t="shared" ref="AA17:AA38" si="40">X17+Z17</f>
        <v>0</v>
      </c>
      <c r="AB17" s="183">
        <f t="shared" si="21"/>
        <v>0</v>
      </c>
      <c r="AC17" s="183">
        <f t="shared" si="22"/>
        <v>0</v>
      </c>
      <c r="AD17" s="183">
        <f t="shared" si="34"/>
        <v>0</v>
      </c>
      <c r="AE17" s="183">
        <f t="shared" si="23"/>
        <v>0</v>
      </c>
      <c r="AF17" s="183">
        <f t="shared" si="7"/>
        <v>0</v>
      </c>
      <c r="AG17" s="183">
        <f t="shared" si="24"/>
        <v>0</v>
      </c>
      <c r="AH17" s="183">
        <f t="shared" si="8"/>
        <v>0</v>
      </c>
      <c r="AI17" s="183">
        <f t="shared" si="36"/>
        <v>0</v>
      </c>
      <c r="AJ17" s="183">
        <f t="shared" si="9"/>
        <v>0</v>
      </c>
      <c r="AK17" s="183">
        <f t="shared" si="38"/>
        <v>0</v>
      </c>
      <c r="AL17" s="183">
        <f t="shared" ref="AL17:AL23" si="41">MROUND(0.03*AJ17,1)</f>
        <v>0</v>
      </c>
      <c r="AM17" s="184">
        <f t="shared" ref="AM17:AM38" si="42">AJ17+AL17</f>
        <v>0</v>
      </c>
    </row>
    <row r="18" spans="1:39" ht="22.5" customHeight="1">
      <c r="A18" s="186" t="s">
        <v>115</v>
      </c>
      <c r="B18" s="187">
        <f>Introduction!C84</f>
        <v>0</v>
      </c>
      <c r="C18" s="187">
        <f>Introduction!E84</f>
        <v>0</v>
      </c>
      <c r="D18" s="181">
        <f t="shared" si="12"/>
        <v>0</v>
      </c>
      <c r="E18" s="186">
        <f t="shared" si="13"/>
        <v>0</v>
      </c>
      <c r="F18" s="186">
        <f t="shared" si="14"/>
        <v>0</v>
      </c>
      <c r="G18" s="181">
        <f t="shared" si="15"/>
        <v>0</v>
      </c>
      <c r="H18" s="256"/>
      <c r="I18" s="257"/>
      <c r="J18" s="257"/>
      <c r="K18" s="258"/>
      <c r="L18" s="191" t="s">
        <v>115</v>
      </c>
      <c r="M18" s="188">
        <v>200000</v>
      </c>
      <c r="N18" s="188">
        <v>500000</v>
      </c>
      <c r="O18" s="188">
        <v>1000000</v>
      </c>
      <c r="P18" s="183">
        <f t="shared" si="16"/>
        <v>0</v>
      </c>
      <c r="Q18" s="183">
        <f t="shared" si="17"/>
        <v>0</v>
      </c>
      <c r="R18" s="183">
        <f t="shared" si="33"/>
        <v>0</v>
      </c>
      <c r="S18" s="183">
        <f t="shared" si="18"/>
        <v>0</v>
      </c>
      <c r="T18" s="183">
        <f t="shared" si="1"/>
        <v>0</v>
      </c>
      <c r="U18" s="183">
        <f t="shared" si="19"/>
        <v>0</v>
      </c>
      <c r="V18" s="183">
        <f t="shared" si="28"/>
        <v>0</v>
      </c>
      <c r="W18" s="183">
        <v>0</v>
      </c>
      <c r="X18" s="183">
        <f t="shared" si="3"/>
        <v>0</v>
      </c>
      <c r="Y18" s="183">
        <v>0</v>
      </c>
      <c r="Z18" s="183">
        <f t="shared" si="39"/>
        <v>0</v>
      </c>
      <c r="AA18" s="184">
        <f t="shared" si="40"/>
        <v>0</v>
      </c>
      <c r="AB18" s="183">
        <f t="shared" si="21"/>
        <v>0</v>
      </c>
      <c r="AC18" s="183">
        <f t="shared" si="22"/>
        <v>0</v>
      </c>
      <c r="AD18" s="183">
        <f t="shared" si="34"/>
        <v>0</v>
      </c>
      <c r="AE18" s="183">
        <f t="shared" si="23"/>
        <v>0</v>
      </c>
      <c r="AF18" s="183">
        <f t="shared" si="7"/>
        <v>0</v>
      </c>
      <c r="AG18" s="183">
        <f t="shared" si="24"/>
        <v>0</v>
      </c>
      <c r="AH18" s="183">
        <f t="shared" si="8"/>
        <v>0</v>
      </c>
      <c r="AI18" s="183">
        <v>0</v>
      </c>
      <c r="AJ18" s="183">
        <f t="shared" si="9"/>
        <v>0</v>
      </c>
      <c r="AK18" s="183">
        <v>0</v>
      </c>
      <c r="AL18" s="183">
        <f t="shared" si="41"/>
        <v>0</v>
      </c>
      <c r="AM18" s="184">
        <f t="shared" si="42"/>
        <v>0</v>
      </c>
    </row>
    <row r="19" spans="1:39" ht="22.5" customHeight="1">
      <c r="A19" s="186" t="s">
        <v>116</v>
      </c>
      <c r="B19" s="187">
        <f>Introduction!C85</f>
        <v>0</v>
      </c>
      <c r="C19" s="187">
        <f>Introduction!E85</f>
        <v>0</v>
      </c>
      <c r="D19" s="181">
        <f t="shared" si="12"/>
        <v>0</v>
      </c>
      <c r="E19" s="186">
        <f t="shared" si="13"/>
        <v>0</v>
      </c>
      <c r="F19" s="186">
        <f t="shared" si="14"/>
        <v>0</v>
      </c>
      <c r="G19" s="181">
        <f t="shared" si="15"/>
        <v>0</v>
      </c>
      <c r="H19" s="256"/>
      <c r="I19" s="257"/>
      <c r="J19" s="257"/>
      <c r="K19" s="258"/>
      <c r="L19" s="188" t="s">
        <v>116</v>
      </c>
      <c r="M19" s="188">
        <v>190000</v>
      </c>
      <c r="N19" s="188">
        <v>500000</v>
      </c>
      <c r="O19" s="188">
        <v>800000</v>
      </c>
      <c r="P19" s="183">
        <f t="shared" si="16"/>
        <v>0</v>
      </c>
      <c r="Q19" s="183">
        <f t="shared" si="17"/>
        <v>0</v>
      </c>
      <c r="R19" s="183">
        <f t="shared" si="33"/>
        <v>0</v>
      </c>
      <c r="S19" s="183">
        <f t="shared" si="18"/>
        <v>0</v>
      </c>
      <c r="T19" s="183">
        <f t="shared" si="1"/>
        <v>0</v>
      </c>
      <c r="U19" s="183">
        <f t="shared" si="19"/>
        <v>0</v>
      </c>
      <c r="V19" s="183">
        <f t="shared" si="28"/>
        <v>0</v>
      </c>
      <c r="W19" s="183">
        <v>0</v>
      </c>
      <c r="X19" s="183">
        <f t="shared" si="3"/>
        <v>0</v>
      </c>
      <c r="Y19" s="183">
        <v>0</v>
      </c>
      <c r="Z19" s="183">
        <f t="shared" si="39"/>
        <v>0</v>
      </c>
      <c r="AA19" s="184">
        <f t="shared" si="40"/>
        <v>0</v>
      </c>
      <c r="AB19" s="183">
        <f t="shared" si="21"/>
        <v>0</v>
      </c>
      <c r="AC19" s="183">
        <f t="shared" si="22"/>
        <v>0</v>
      </c>
      <c r="AD19" s="183">
        <f t="shared" si="34"/>
        <v>0</v>
      </c>
      <c r="AE19" s="183">
        <f t="shared" si="23"/>
        <v>0</v>
      </c>
      <c r="AF19" s="183">
        <f t="shared" si="7"/>
        <v>0</v>
      </c>
      <c r="AG19" s="183">
        <f t="shared" si="24"/>
        <v>0</v>
      </c>
      <c r="AH19" s="183">
        <f t="shared" si="8"/>
        <v>0</v>
      </c>
      <c r="AI19" s="183">
        <v>0</v>
      </c>
      <c r="AJ19" s="183">
        <f t="shared" si="9"/>
        <v>0</v>
      </c>
      <c r="AK19" s="183">
        <v>0</v>
      </c>
      <c r="AL19" s="183">
        <f t="shared" si="41"/>
        <v>0</v>
      </c>
      <c r="AM19" s="184">
        <f t="shared" si="42"/>
        <v>0</v>
      </c>
    </row>
    <row r="20" spans="1:39" ht="22.5" customHeight="1">
      <c r="A20" s="186" t="s">
        <v>117</v>
      </c>
      <c r="B20" s="187">
        <f>Introduction!C86</f>
        <v>0</v>
      </c>
      <c r="C20" s="187">
        <f>Introduction!E86</f>
        <v>0</v>
      </c>
      <c r="D20" s="181">
        <f t="shared" si="12"/>
        <v>0</v>
      </c>
      <c r="E20" s="186">
        <f t="shared" si="13"/>
        <v>0</v>
      </c>
      <c r="F20" s="186">
        <f t="shared" si="14"/>
        <v>0</v>
      </c>
      <c r="G20" s="181">
        <f t="shared" si="15"/>
        <v>0</v>
      </c>
      <c r="H20" s="256"/>
      <c r="I20" s="257"/>
      <c r="J20" s="257"/>
      <c r="K20" s="258"/>
      <c r="L20" s="188" t="s">
        <v>117</v>
      </c>
      <c r="M20" s="188">
        <v>190000</v>
      </c>
      <c r="N20" s="188">
        <v>500000</v>
      </c>
      <c r="O20" s="188">
        <v>800000</v>
      </c>
      <c r="P20" s="183">
        <f t="shared" si="16"/>
        <v>0</v>
      </c>
      <c r="Q20" s="183">
        <f t="shared" si="17"/>
        <v>0</v>
      </c>
      <c r="R20" s="183">
        <f t="shared" si="33"/>
        <v>0</v>
      </c>
      <c r="S20" s="183">
        <f t="shared" si="18"/>
        <v>0</v>
      </c>
      <c r="T20" s="183">
        <f t="shared" si="1"/>
        <v>0</v>
      </c>
      <c r="U20" s="183">
        <f t="shared" si="19"/>
        <v>0</v>
      </c>
      <c r="V20" s="183">
        <f t="shared" si="28"/>
        <v>0</v>
      </c>
      <c r="W20" s="183">
        <v>0</v>
      </c>
      <c r="X20" s="183">
        <f t="shared" si="3"/>
        <v>0</v>
      </c>
      <c r="Y20" s="183">
        <v>0</v>
      </c>
      <c r="Z20" s="183">
        <f t="shared" si="39"/>
        <v>0</v>
      </c>
      <c r="AA20" s="184">
        <f t="shared" si="40"/>
        <v>0</v>
      </c>
      <c r="AB20" s="183">
        <f t="shared" si="21"/>
        <v>0</v>
      </c>
      <c r="AC20" s="183">
        <f t="shared" si="22"/>
        <v>0</v>
      </c>
      <c r="AD20" s="183">
        <f t="shared" si="34"/>
        <v>0</v>
      </c>
      <c r="AE20" s="183">
        <f t="shared" si="23"/>
        <v>0</v>
      </c>
      <c r="AF20" s="183">
        <f t="shared" si="7"/>
        <v>0</v>
      </c>
      <c r="AG20" s="183">
        <f t="shared" si="24"/>
        <v>0</v>
      </c>
      <c r="AH20" s="183">
        <f t="shared" si="8"/>
        <v>0</v>
      </c>
      <c r="AI20" s="183">
        <v>0</v>
      </c>
      <c r="AJ20" s="183">
        <f t="shared" si="9"/>
        <v>0</v>
      </c>
      <c r="AK20" s="183">
        <v>0</v>
      </c>
      <c r="AL20" s="183">
        <f t="shared" si="41"/>
        <v>0</v>
      </c>
      <c r="AM20" s="184">
        <f t="shared" si="42"/>
        <v>0</v>
      </c>
    </row>
    <row r="21" spans="1:39" ht="22.5" customHeight="1">
      <c r="A21" s="186" t="s">
        <v>118</v>
      </c>
      <c r="B21" s="187">
        <f>Introduction!C87</f>
        <v>0</v>
      </c>
      <c r="C21" s="187">
        <f>Introduction!E87</f>
        <v>0</v>
      </c>
      <c r="D21" s="181">
        <f t="shared" si="12"/>
        <v>0</v>
      </c>
      <c r="E21" s="186">
        <f t="shared" si="13"/>
        <v>0</v>
      </c>
      <c r="F21" s="186">
        <f t="shared" si="14"/>
        <v>0</v>
      </c>
      <c r="G21" s="181">
        <f t="shared" si="15"/>
        <v>0</v>
      </c>
      <c r="H21" s="256"/>
      <c r="I21" s="257"/>
      <c r="J21" s="257"/>
      <c r="K21" s="258"/>
      <c r="L21" s="188" t="s">
        <v>118</v>
      </c>
      <c r="M21" s="188">
        <v>190000</v>
      </c>
      <c r="N21" s="188">
        <v>300000</v>
      </c>
      <c r="O21" s="188">
        <v>500000</v>
      </c>
      <c r="P21" s="183">
        <f t="shared" si="16"/>
        <v>0</v>
      </c>
      <c r="Q21" s="183">
        <f t="shared" si="17"/>
        <v>0</v>
      </c>
      <c r="R21" s="183">
        <f t="shared" si="33"/>
        <v>0</v>
      </c>
      <c r="S21" s="183">
        <f t="shared" si="18"/>
        <v>0</v>
      </c>
      <c r="T21" s="183">
        <f t="shared" si="1"/>
        <v>0</v>
      </c>
      <c r="U21" s="183">
        <f t="shared" si="19"/>
        <v>0</v>
      </c>
      <c r="V21" s="183">
        <f t="shared" si="28"/>
        <v>0</v>
      </c>
      <c r="W21" s="183">
        <v>0</v>
      </c>
      <c r="X21" s="183">
        <f t="shared" si="3"/>
        <v>0</v>
      </c>
      <c r="Y21" s="183">
        <v>0</v>
      </c>
      <c r="Z21" s="183">
        <f t="shared" si="39"/>
        <v>0</v>
      </c>
      <c r="AA21" s="184">
        <f t="shared" si="40"/>
        <v>0</v>
      </c>
      <c r="AB21" s="183">
        <f t="shared" si="21"/>
        <v>0</v>
      </c>
      <c r="AC21" s="183">
        <f t="shared" si="22"/>
        <v>0</v>
      </c>
      <c r="AD21" s="183">
        <f t="shared" si="34"/>
        <v>0</v>
      </c>
      <c r="AE21" s="183">
        <f t="shared" si="23"/>
        <v>0</v>
      </c>
      <c r="AF21" s="183">
        <f t="shared" si="7"/>
        <v>0</v>
      </c>
      <c r="AG21" s="183">
        <f t="shared" si="24"/>
        <v>0</v>
      </c>
      <c r="AH21" s="183">
        <f t="shared" si="8"/>
        <v>0</v>
      </c>
      <c r="AI21" s="183">
        <v>0</v>
      </c>
      <c r="AJ21" s="183">
        <f t="shared" si="9"/>
        <v>0</v>
      </c>
      <c r="AK21" s="183">
        <v>0</v>
      </c>
      <c r="AL21" s="183">
        <f t="shared" si="41"/>
        <v>0</v>
      </c>
      <c r="AM21" s="184">
        <f t="shared" si="42"/>
        <v>0</v>
      </c>
    </row>
    <row r="22" spans="1:39" ht="22.5" customHeight="1">
      <c r="A22" s="186" t="s">
        <v>120</v>
      </c>
      <c r="B22" s="187">
        <f>Introduction!C88</f>
        <v>0</v>
      </c>
      <c r="C22" s="187">
        <f>Introduction!E88</f>
        <v>0</v>
      </c>
      <c r="D22" s="181">
        <f t="shared" si="12"/>
        <v>0</v>
      </c>
      <c r="E22" s="186">
        <f t="shared" si="13"/>
        <v>0</v>
      </c>
      <c r="F22" s="186">
        <f t="shared" si="14"/>
        <v>0</v>
      </c>
      <c r="G22" s="181">
        <f t="shared" si="15"/>
        <v>0</v>
      </c>
      <c r="H22" s="256"/>
      <c r="I22" s="257"/>
      <c r="J22" s="257"/>
      <c r="K22" s="258"/>
      <c r="L22" s="188" t="s">
        <v>120</v>
      </c>
      <c r="M22" s="188">
        <v>180000</v>
      </c>
      <c r="N22" s="188">
        <v>300000</v>
      </c>
      <c r="O22" s="188">
        <v>500000</v>
      </c>
      <c r="P22" s="183">
        <f t="shared" si="16"/>
        <v>0</v>
      </c>
      <c r="Q22" s="183">
        <f t="shared" si="17"/>
        <v>0</v>
      </c>
      <c r="R22" s="183">
        <f t="shared" si="33"/>
        <v>0</v>
      </c>
      <c r="S22" s="183">
        <f t="shared" si="18"/>
        <v>0</v>
      </c>
      <c r="T22" s="183">
        <f t="shared" si="1"/>
        <v>0</v>
      </c>
      <c r="U22" s="183">
        <f t="shared" si="19"/>
        <v>0</v>
      </c>
      <c r="V22" s="183">
        <f t="shared" si="28"/>
        <v>0</v>
      </c>
      <c r="W22" s="183">
        <v>0</v>
      </c>
      <c r="X22" s="183">
        <f t="shared" si="3"/>
        <v>0</v>
      </c>
      <c r="Y22" s="183">
        <f t="shared" ref="Y22:Y25" si="43">IF(C22&gt;1000000,0.1*X22,0)</f>
        <v>0</v>
      </c>
      <c r="Z22" s="183">
        <f t="shared" si="39"/>
        <v>0</v>
      </c>
      <c r="AA22" s="184">
        <f t="shared" si="40"/>
        <v>0</v>
      </c>
      <c r="AB22" s="183">
        <f t="shared" si="21"/>
        <v>0</v>
      </c>
      <c r="AC22" s="183">
        <f t="shared" si="22"/>
        <v>0</v>
      </c>
      <c r="AD22" s="183">
        <f t="shared" si="34"/>
        <v>0</v>
      </c>
      <c r="AE22" s="183">
        <f t="shared" si="23"/>
        <v>0</v>
      </c>
      <c r="AF22" s="183">
        <f t="shared" si="7"/>
        <v>0</v>
      </c>
      <c r="AG22" s="183">
        <f t="shared" si="24"/>
        <v>0</v>
      </c>
      <c r="AH22" s="183">
        <f t="shared" si="8"/>
        <v>0</v>
      </c>
      <c r="AI22" s="183">
        <v>0</v>
      </c>
      <c r="AJ22" s="183">
        <f t="shared" si="9"/>
        <v>0</v>
      </c>
      <c r="AK22" s="183">
        <f t="shared" ref="AK22:AK25" si="44">IF(D22&gt;1000000, 0.1*AJ22, 0)</f>
        <v>0</v>
      </c>
      <c r="AL22" s="183">
        <f t="shared" si="41"/>
        <v>0</v>
      </c>
      <c r="AM22" s="184">
        <f t="shared" si="42"/>
        <v>0</v>
      </c>
    </row>
    <row r="23" spans="1:39" ht="22.5" customHeight="1">
      <c r="A23" s="186" t="s">
        <v>121</v>
      </c>
      <c r="B23" s="187">
        <f>Introduction!C89</f>
        <v>0</v>
      </c>
      <c r="C23" s="187">
        <f>Introduction!E89</f>
        <v>0</v>
      </c>
      <c r="D23" s="181">
        <f t="shared" si="12"/>
        <v>0</v>
      </c>
      <c r="E23" s="186">
        <f t="shared" si="13"/>
        <v>0</v>
      </c>
      <c r="F23" s="186">
        <f t="shared" si="14"/>
        <v>0</v>
      </c>
      <c r="G23" s="181">
        <f t="shared" si="15"/>
        <v>0</v>
      </c>
      <c r="H23" s="256"/>
      <c r="I23" s="257"/>
      <c r="J23" s="257"/>
      <c r="K23" s="258"/>
      <c r="L23" s="188" t="s">
        <v>121</v>
      </c>
      <c r="M23" s="188">
        <v>145000</v>
      </c>
      <c r="N23" s="188">
        <v>150000</v>
      </c>
      <c r="O23" s="188">
        <v>250000</v>
      </c>
      <c r="P23" s="183">
        <f t="shared" si="16"/>
        <v>0</v>
      </c>
      <c r="Q23" s="183">
        <f t="shared" si="17"/>
        <v>0</v>
      </c>
      <c r="R23" s="183">
        <f t="shared" si="33"/>
        <v>0</v>
      </c>
      <c r="S23" s="183">
        <f t="shared" si="18"/>
        <v>0</v>
      </c>
      <c r="T23" s="183">
        <f t="shared" si="1"/>
        <v>0</v>
      </c>
      <c r="U23" s="183">
        <f t="shared" si="19"/>
        <v>0</v>
      </c>
      <c r="V23" s="183">
        <f t="shared" si="28"/>
        <v>0</v>
      </c>
      <c r="W23" s="183">
        <v>0</v>
      </c>
      <c r="X23" s="183">
        <f t="shared" si="3"/>
        <v>0</v>
      </c>
      <c r="Y23" s="183">
        <f t="shared" si="43"/>
        <v>0</v>
      </c>
      <c r="Z23" s="183">
        <f t="shared" si="39"/>
        <v>0</v>
      </c>
      <c r="AA23" s="184">
        <f t="shared" si="40"/>
        <v>0</v>
      </c>
      <c r="AB23" s="183">
        <f t="shared" si="21"/>
        <v>0</v>
      </c>
      <c r="AC23" s="183">
        <f t="shared" si="22"/>
        <v>0</v>
      </c>
      <c r="AD23" s="183">
        <f t="shared" si="34"/>
        <v>0</v>
      </c>
      <c r="AE23" s="183">
        <f t="shared" si="23"/>
        <v>0</v>
      </c>
      <c r="AF23" s="183">
        <f t="shared" si="7"/>
        <v>0</v>
      </c>
      <c r="AG23" s="183">
        <f t="shared" si="24"/>
        <v>0</v>
      </c>
      <c r="AH23" s="183">
        <f t="shared" si="8"/>
        <v>0</v>
      </c>
      <c r="AI23" s="183">
        <v>0</v>
      </c>
      <c r="AJ23" s="183">
        <f t="shared" si="9"/>
        <v>0</v>
      </c>
      <c r="AK23" s="183">
        <f t="shared" si="44"/>
        <v>0</v>
      </c>
      <c r="AL23" s="183">
        <f t="shared" si="41"/>
        <v>0</v>
      </c>
      <c r="AM23" s="184">
        <f t="shared" si="42"/>
        <v>0</v>
      </c>
    </row>
    <row r="24" spans="1:39" ht="22.5" customHeight="1">
      <c r="A24" s="186" t="s">
        <v>122</v>
      </c>
      <c r="B24" s="187">
        <f>Introduction!C90</f>
        <v>0</v>
      </c>
      <c r="C24" s="187">
        <f>Introduction!E90</f>
        <v>0</v>
      </c>
      <c r="D24" s="181">
        <f t="shared" si="12"/>
        <v>0</v>
      </c>
      <c r="E24" s="186">
        <f t="shared" si="13"/>
        <v>0</v>
      </c>
      <c r="F24" s="186">
        <f t="shared" si="14"/>
        <v>0</v>
      </c>
      <c r="G24" s="181">
        <f t="shared" si="15"/>
        <v>0</v>
      </c>
      <c r="H24" s="256"/>
      <c r="I24" s="257"/>
      <c r="J24" s="257"/>
      <c r="K24" s="258"/>
      <c r="L24" s="188" t="s">
        <v>122</v>
      </c>
      <c r="M24" s="188">
        <v>135000</v>
      </c>
      <c r="N24" s="188">
        <v>150000</v>
      </c>
      <c r="O24" s="188">
        <v>250000</v>
      </c>
      <c r="P24" s="183">
        <f t="shared" si="16"/>
        <v>0</v>
      </c>
      <c r="Q24" s="183">
        <f t="shared" si="17"/>
        <v>0</v>
      </c>
      <c r="R24" s="183">
        <f t="shared" si="33"/>
        <v>0</v>
      </c>
      <c r="S24" s="183">
        <f t="shared" si="18"/>
        <v>0</v>
      </c>
      <c r="T24" s="183">
        <f t="shared" si="1"/>
        <v>0</v>
      </c>
      <c r="U24" s="183">
        <f t="shared" si="19"/>
        <v>0</v>
      </c>
      <c r="V24" s="183">
        <f t="shared" si="28"/>
        <v>0</v>
      </c>
      <c r="W24" s="183">
        <v>0</v>
      </c>
      <c r="X24" s="183">
        <f t="shared" si="3"/>
        <v>0</v>
      </c>
      <c r="Y24" s="183">
        <f t="shared" si="43"/>
        <v>0</v>
      </c>
      <c r="Z24" s="183">
        <f t="shared" ref="Z24:Z26" si="45">MROUND(0.02*X24,1)</f>
        <v>0</v>
      </c>
      <c r="AA24" s="184">
        <f t="shared" si="40"/>
        <v>0</v>
      </c>
      <c r="AB24" s="183">
        <f t="shared" si="21"/>
        <v>0</v>
      </c>
      <c r="AC24" s="183">
        <f t="shared" si="22"/>
        <v>0</v>
      </c>
      <c r="AD24" s="183">
        <f t="shared" si="34"/>
        <v>0</v>
      </c>
      <c r="AE24" s="183">
        <f t="shared" si="23"/>
        <v>0</v>
      </c>
      <c r="AF24" s="183">
        <f t="shared" si="7"/>
        <v>0</v>
      </c>
      <c r="AG24" s="183">
        <f t="shared" si="24"/>
        <v>0</v>
      </c>
      <c r="AH24" s="183">
        <f t="shared" si="8"/>
        <v>0</v>
      </c>
      <c r="AI24" s="183">
        <v>0</v>
      </c>
      <c r="AJ24" s="183">
        <f t="shared" si="9"/>
        <v>0</v>
      </c>
      <c r="AK24" s="183">
        <f t="shared" si="44"/>
        <v>0</v>
      </c>
      <c r="AL24" s="183">
        <f t="shared" ref="AL24:AL26" si="46">MROUND(0.02*AJ24,1)</f>
        <v>0</v>
      </c>
      <c r="AM24" s="184">
        <f t="shared" si="42"/>
        <v>0</v>
      </c>
    </row>
    <row r="25" spans="1:39" ht="22.5" customHeight="1">
      <c r="A25" s="186" t="s">
        <v>123</v>
      </c>
      <c r="B25" s="187">
        <f>Introduction!C91</f>
        <v>0</v>
      </c>
      <c r="C25" s="187">
        <f>Introduction!E91</f>
        <v>0</v>
      </c>
      <c r="D25" s="181">
        <f t="shared" si="12"/>
        <v>0</v>
      </c>
      <c r="E25" s="186">
        <f t="shared" si="13"/>
        <v>0</v>
      </c>
      <c r="F25" s="186">
        <f t="shared" si="14"/>
        <v>0</v>
      </c>
      <c r="G25" s="181">
        <f t="shared" si="15"/>
        <v>0</v>
      </c>
      <c r="H25" s="256"/>
      <c r="I25" s="257"/>
      <c r="J25" s="257"/>
      <c r="K25" s="258"/>
      <c r="L25" s="188" t="s">
        <v>123</v>
      </c>
      <c r="M25" s="188">
        <v>135000</v>
      </c>
      <c r="N25" s="188">
        <v>150000</v>
      </c>
      <c r="O25" s="188">
        <v>250000</v>
      </c>
      <c r="P25" s="183">
        <f t="shared" si="16"/>
        <v>0</v>
      </c>
      <c r="Q25" s="183">
        <f t="shared" si="17"/>
        <v>0</v>
      </c>
      <c r="R25" s="183">
        <f t="shared" si="33"/>
        <v>0</v>
      </c>
      <c r="S25" s="183">
        <f t="shared" si="18"/>
        <v>0</v>
      </c>
      <c r="T25" s="183">
        <f t="shared" si="1"/>
        <v>0</v>
      </c>
      <c r="U25" s="183">
        <f t="shared" si="19"/>
        <v>0</v>
      </c>
      <c r="V25" s="183">
        <f t="shared" si="28"/>
        <v>0</v>
      </c>
      <c r="W25" s="183">
        <v>0</v>
      </c>
      <c r="X25" s="183">
        <f t="shared" si="3"/>
        <v>0</v>
      </c>
      <c r="Y25" s="183">
        <f t="shared" si="43"/>
        <v>0</v>
      </c>
      <c r="Z25" s="183">
        <f t="shared" si="45"/>
        <v>0</v>
      </c>
      <c r="AA25" s="184">
        <f t="shared" si="40"/>
        <v>0</v>
      </c>
      <c r="AB25" s="183">
        <f t="shared" si="21"/>
        <v>0</v>
      </c>
      <c r="AC25" s="183">
        <f t="shared" si="22"/>
        <v>0</v>
      </c>
      <c r="AD25" s="183">
        <f t="shared" si="34"/>
        <v>0</v>
      </c>
      <c r="AE25" s="183">
        <f t="shared" si="23"/>
        <v>0</v>
      </c>
      <c r="AF25" s="183">
        <f t="shared" si="7"/>
        <v>0</v>
      </c>
      <c r="AG25" s="183">
        <f t="shared" si="24"/>
        <v>0</v>
      </c>
      <c r="AH25" s="183">
        <f t="shared" si="8"/>
        <v>0</v>
      </c>
      <c r="AI25" s="183">
        <v>0</v>
      </c>
      <c r="AJ25" s="183">
        <f t="shared" si="9"/>
        <v>0</v>
      </c>
      <c r="AK25" s="183">
        <f t="shared" si="44"/>
        <v>0</v>
      </c>
      <c r="AL25" s="183">
        <f t="shared" si="46"/>
        <v>0</v>
      </c>
      <c r="AM25" s="184">
        <f t="shared" si="42"/>
        <v>0</v>
      </c>
    </row>
    <row r="26" spans="1:39" ht="22.5" customHeight="1">
      <c r="A26" s="186" t="s">
        <v>125</v>
      </c>
      <c r="B26" s="187">
        <f>Introduction!C92</f>
        <v>0</v>
      </c>
      <c r="C26" s="187">
        <f>Introduction!E92</f>
        <v>0</v>
      </c>
      <c r="D26" s="181">
        <f t="shared" si="12"/>
        <v>0</v>
      </c>
      <c r="E26" s="186">
        <f t="shared" si="13"/>
        <v>0</v>
      </c>
      <c r="F26" s="186">
        <f t="shared" si="14"/>
        <v>0</v>
      </c>
      <c r="G26" s="181">
        <f t="shared" si="15"/>
        <v>0</v>
      </c>
      <c r="H26" s="256"/>
      <c r="I26" s="257"/>
      <c r="J26" s="257"/>
      <c r="K26" s="258"/>
      <c r="L26" s="188" t="s">
        <v>125</v>
      </c>
      <c r="M26" s="188">
        <v>50000</v>
      </c>
      <c r="N26" s="188">
        <v>60000</v>
      </c>
      <c r="O26" s="188">
        <v>150000</v>
      </c>
      <c r="P26" s="183">
        <f t="shared" si="16"/>
        <v>0</v>
      </c>
      <c r="Q26" s="183">
        <f t="shared" si="17"/>
        <v>0</v>
      </c>
      <c r="R26" s="183">
        <f t="shared" si="33"/>
        <v>0</v>
      </c>
      <c r="S26" s="183">
        <f t="shared" si="18"/>
        <v>0</v>
      </c>
      <c r="T26" s="183">
        <f t="shared" si="1"/>
        <v>0</v>
      </c>
      <c r="U26" s="183">
        <f t="shared" si="19"/>
        <v>0</v>
      </c>
      <c r="V26" s="183">
        <f t="shared" si="28"/>
        <v>0</v>
      </c>
      <c r="W26" s="183">
        <v>0</v>
      </c>
      <c r="X26" s="183">
        <f t="shared" si="3"/>
        <v>0</v>
      </c>
      <c r="Y26" s="183">
        <f t="shared" ref="Y26:Y27" si="47">IF(C26&gt;850000,0.1*X26,0)</f>
        <v>0</v>
      </c>
      <c r="Z26" s="183">
        <f t="shared" si="45"/>
        <v>0</v>
      </c>
      <c r="AA26" s="184">
        <f t="shared" si="40"/>
        <v>0</v>
      </c>
      <c r="AB26" s="183">
        <f t="shared" si="21"/>
        <v>0</v>
      </c>
      <c r="AC26" s="183">
        <f t="shared" si="22"/>
        <v>0</v>
      </c>
      <c r="AD26" s="183">
        <f t="shared" si="34"/>
        <v>0</v>
      </c>
      <c r="AE26" s="183">
        <f t="shared" si="23"/>
        <v>0</v>
      </c>
      <c r="AF26" s="183">
        <f t="shared" si="7"/>
        <v>0</v>
      </c>
      <c r="AG26" s="183">
        <f t="shared" si="24"/>
        <v>0</v>
      </c>
      <c r="AH26" s="183">
        <f t="shared" si="8"/>
        <v>0</v>
      </c>
      <c r="AI26" s="183">
        <v>0</v>
      </c>
      <c r="AJ26" s="183">
        <f t="shared" si="9"/>
        <v>0</v>
      </c>
      <c r="AK26" s="183">
        <f t="shared" ref="AK26:AK27" si="48">IF(D26&gt;850000, 0.1*AJ26, 0)</f>
        <v>0</v>
      </c>
      <c r="AL26" s="183">
        <f t="shared" si="46"/>
        <v>0</v>
      </c>
      <c r="AM26" s="184">
        <f t="shared" si="42"/>
        <v>0</v>
      </c>
    </row>
    <row r="27" spans="1:39" ht="22.5" customHeight="1">
      <c r="A27" s="186" t="s">
        <v>126</v>
      </c>
      <c r="B27" s="187">
        <f>Introduction!C93</f>
        <v>0</v>
      </c>
      <c r="C27" s="187">
        <f>Introduction!E93</f>
        <v>0</v>
      </c>
      <c r="D27" s="181">
        <f t="shared" si="12"/>
        <v>0</v>
      </c>
      <c r="E27" s="186">
        <f t="shared" si="13"/>
        <v>0</v>
      </c>
      <c r="F27" s="186">
        <f t="shared" si="14"/>
        <v>0</v>
      </c>
      <c r="G27" s="181">
        <f t="shared" si="15"/>
        <v>0</v>
      </c>
      <c r="H27" s="256"/>
      <c r="I27" s="257"/>
      <c r="J27" s="257"/>
      <c r="K27" s="258"/>
      <c r="L27" s="188" t="s">
        <v>126</v>
      </c>
      <c r="M27" s="188">
        <v>50000</v>
      </c>
      <c r="N27" s="188">
        <v>60000</v>
      </c>
      <c r="O27" s="188">
        <v>150000</v>
      </c>
      <c r="P27" s="183">
        <f t="shared" si="16"/>
        <v>0</v>
      </c>
      <c r="Q27" s="183">
        <f t="shared" si="17"/>
        <v>0</v>
      </c>
      <c r="R27" s="183">
        <f t="shared" si="33"/>
        <v>0</v>
      </c>
      <c r="S27" s="183">
        <f t="shared" si="18"/>
        <v>0</v>
      </c>
      <c r="T27" s="183">
        <f t="shared" si="1"/>
        <v>0</v>
      </c>
      <c r="U27" s="183">
        <f t="shared" si="19"/>
        <v>0</v>
      </c>
      <c r="V27" s="183">
        <f t="shared" si="28"/>
        <v>0</v>
      </c>
      <c r="W27" s="183">
        <v>0</v>
      </c>
      <c r="X27" s="183">
        <f t="shared" si="3"/>
        <v>0</v>
      </c>
      <c r="Y27" s="183">
        <f t="shared" si="47"/>
        <v>0</v>
      </c>
      <c r="Z27" s="183">
        <v>0</v>
      </c>
      <c r="AA27" s="184">
        <f t="shared" si="40"/>
        <v>0</v>
      </c>
      <c r="AB27" s="183">
        <f t="shared" si="21"/>
        <v>0</v>
      </c>
      <c r="AC27" s="183">
        <f t="shared" si="22"/>
        <v>0</v>
      </c>
      <c r="AD27" s="183">
        <f t="shared" si="34"/>
        <v>0</v>
      </c>
      <c r="AE27" s="183">
        <f t="shared" si="23"/>
        <v>0</v>
      </c>
      <c r="AF27" s="183">
        <f t="shared" si="7"/>
        <v>0</v>
      </c>
      <c r="AG27" s="183">
        <f t="shared" si="24"/>
        <v>0</v>
      </c>
      <c r="AH27" s="183">
        <f t="shared" si="8"/>
        <v>0</v>
      </c>
      <c r="AI27" s="183">
        <v>0</v>
      </c>
      <c r="AJ27" s="183">
        <f t="shared" si="9"/>
        <v>0</v>
      </c>
      <c r="AK27" s="183">
        <f t="shared" si="48"/>
        <v>0</v>
      </c>
      <c r="AL27" s="183">
        <v>0</v>
      </c>
      <c r="AM27" s="184">
        <f t="shared" si="42"/>
        <v>0</v>
      </c>
    </row>
    <row r="28" spans="1:39" ht="22.5" customHeight="1">
      <c r="A28" s="186" t="s">
        <v>127</v>
      </c>
      <c r="B28" s="187">
        <f>Introduction!C94</f>
        <v>0</v>
      </c>
      <c r="C28" s="187">
        <f>Introduction!E94</f>
        <v>0</v>
      </c>
      <c r="D28" s="181">
        <f t="shared" si="12"/>
        <v>0</v>
      </c>
      <c r="E28" s="186">
        <f t="shared" si="13"/>
        <v>0</v>
      </c>
      <c r="F28" s="186">
        <f t="shared" si="14"/>
        <v>0</v>
      </c>
      <c r="G28" s="181">
        <f t="shared" si="15"/>
        <v>0</v>
      </c>
      <c r="H28" s="256"/>
      <c r="I28" s="257"/>
      <c r="J28" s="257"/>
      <c r="K28" s="258"/>
      <c r="L28" s="188" t="s">
        <v>127</v>
      </c>
      <c r="M28" s="188">
        <v>50000</v>
      </c>
      <c r="N28" s="188">
        <v>60000</v>
      </c>
      <c r="O28" s="188">
        <v>150000</v>
      </c>
      <c r="P28" s="183">
        <f t="shared" si="16"/>
        <v>0</v>
      </c>
      <c r="Q28" s="183">
        <f t="shared" si="17"/>
        <v>0</v>
      </c>
      <c r="R28" s="183">
        <f t="shared" si="33"/>
        <v>0</v>
      </c>
      <c r="S28" s="183">
        <f t="shared" si="18"/>
        <v>0</v>
      </c>
      <c r="T28" s="183">
        <f t="shared" si="1"/>
        <v>0</v>
      </c>
      <c r="U28" s="183">
        <f t="shared" si="19"/>
        <v>0</v>
      </c>
      <c r="V28" s="183">
        <f t="shared" si="28"/>
        <v>0</v>
      </c>
      <c r="W28" s="183">
        <v>0</v>
      </c>
      <c r="X28" s="183">
        <f t="shared" si="3"/>
        <v>0</v>
      </c>
      <c r="Y28" s="183">
        <f>IF(C28&gt;60000,0.05*X28,0)</f>
        <v>0</v>
      </c>
      <c r="Z28" s="183">
        <v>0</v>
      </c>
      <c r="AA28" s="184">
        <f t="shared" si="40"/>
        <v>0</v>
      </c>
      <c r="AB28" s="183">
        <f t="shared" si="21"/>
        <v>0</v>
      </c>
      <c r="AC28" s="183">
        <f t="shared" si="22"/>
        <v>0</v>
      </c>
      <c r="AD28" s="183">
        <f t="shared" si="34"/>
        <v>0</v>
      </c>
      <c r="AE28" s="183">
        <f t="shared" si="23"/>
        <v>0</v>
      </c>
      <c r="AF28" s="183">
        <f t="shared" si="7"/>
        <v>0</v>
      </c>
      <c r="AG28" s="183">
        <f t="shared" si="24"/>
        <v>0</v>
      </c>
      <c r="AH28" s="183">
        <f t="shared" si="8"/>
        <v>0</v>
      </c>
      <c r="AI28" s="183">
        <v>0</v>
      </c>
      <c r="AJ28" s="183">
        <f t="shared" si="9"/>
        <v>0</v>
      </c>
      <c r="AK28" s="183">
        <f>IF(D28&gt;60000, 0.05*AJ28, 0)</f>
        <v>0</v>
      </c>
      <c r="AL28" s="183">
        <v>0</v>
      </c>
      <c r="AM28" s="184">
        <f t="shared" si="42"/>
        <v>0</v>
      </c>
    </row>
    <row r="29" spans="1:39" ht="22.5" customHeight="1">
      <c r="A29" s="186" t="s">
        <v>128</v>
      </c>
      <c r="B29" s="187">
        <f>Introduction!C95</f>
        <v>0</v>
      </c>
      <c r="C29" s="187">
        <f>Introduction!E95</f>
        <v>0</v>
      </c>
      <c r="D29" s="181">
        <f t="shared" si="12"/>
        <v>0</v>
      </c>
      <c r="E29" s="186">
        <f t="shared" si="13"/>
        <v>0</v>
      </c>
      <c r="F29" s="186">
        <f t="shared" si="14"/>
        <v>0</v>
      </c>
      <c r="G29" s="181">
        <f t="shared" si="15"/>
        <v>0</v>
      </c>
      <c r="H29" s="256"/>
      <c r="I29" s="257"/>
      <c r="J29" s="257"/>
      <c r="K29" s="258"/>
      <c r="L29" s="188" t="s">
        <v>128</v>
      </c>
      <c r="M29" s="188">
        <v>50000</v>
      </c>
      <c r="N29" s="188">
        <v>60000</v>
      </c>
      <c r="O29" s="188">
        <v>150000</v>
      </c>
      <c r="P29" s="183">
        <f t="shared" si="16"/>
        <v>0</v>
      </c>
      <c r="Q29" s="183">
        <f t="shared" si="17"/>
        <v>0</v>
      </c>
      <c r="R29" s="183">
        <f t="shared" si="33"/>
        <v>0</v>
      </c>
      <c r="S29" s="183">
        <f t="shared" si="18"/>
        <v>0</v>
      </c>
      <c r="T29" s="183">
        <f t="shared" si="1"/>
        <v>0</v>
      </c>
      <c r="U29" s="183">
        <f t="shared" si="19"/>
        <v>0</v>
      </c>
      <c r="V29" s="183">
        <f t="shared" si="28"/>
        <v>0</v>
      </c>
      <c r="W29" s="183">
        <v>0</v>
      </c>
      <c r="X29" s="183">
        <f t="shared" si="3"/>
        <v>0</v>
      </c>
      <c r="Y29" s="183">
        <f>IF(C29&gt;60000,0.02*X29,0)</f>
        <v>0</v>
      </c>
      <c r="Z29" s="183">
        <v>0</v>
      </c>
      <c r="AA29" s="184">
        <f t="shared" si="40"/>
        <v>0</v>
      </c>
      <c r="AB29" s="183">
        <f t="shared" si="21"/>
        <v>0</v>
      </c>
      <c r="AC29" s="183">
        <f t="shared" si="22"/>
        <v>0</v>
      </c>
      <c r="AD29" s="183">
        <f t="shared" si="34"/>
        <v>0</v>
      </c>
      <c r="AE29" s="183">
        <f t="shared" si="23"/>
        <v>0</v>
      </c>
      <c r="AF29" s="183">
        <f t="shared" si="7"/>
        <v>0</v>
      </c>
      <c r="AG29" s="183">
        <f t="shared" si="24"/>
        <v>0</v>
      </c>
      <c r="AH29" s="183">
        <f t="shared" si="8"/>
        <v>0</v>
      </c>
      <c r="AI29" s="183">
        <v>0</v>
      </c>
      <c r="AJ29" s="183">
        <f t="shared" si="9"/>
        <v>0</v>
      </c>
      <c r="AK29" s="183">
        <f>IF(D29&gt;60000, 0.02*AJ29, 0)</f>
        <v>0</v>
      </c>
      <c r="AL29" s="183">
        <v>0</v>
      </c>
      <c r="AM29" s="184">
        <f t="shared" si="42"/>
        <v>0</v>
      </c>
    </row>
    <row r="30" spans="1:39" ht="22.5" customHeight="1">
      <c r="A30" s="186" t="s">
        <v>130</v>
      </c>
      <c r="B30" s="187">
        <f>Introduction!C96</f>
        <v>0</v>
      </c>
      <c r="C30" s="187">
        <f>Introduction!E96</f>
        <v>0</v>
      </c>
      <c r="D30" s="181">
        <f t="shared" si="12"/>
        <v>0</v>
      </c>
      <c r="E30" s="186">
        <f t="shared" si="13"/>
        <v>0</v>
      </c>
      <c r="F30" s="186">
        <f t="shared" si="14"/>
        <v>0</v>
      </c>
      <c r="G30" s="181">
        <f t="shared" si="15"/>
        <v>0</v>
      </c>
      <c r="H30" s="256"/>
      <c r="I30" s="257"/>
      <c r="J30" s="257"/>
      <c r="K30" s="258"/>
      <c r="L30" s="188" t="s">
        <v>130</v>
      </c>
      <c r="M30" s="188">
        <v>50000</v>
      </c>
      <c r="N30" s="188">
        <v>60000</v>
      </c>
      <c r="O30" s="188">
        <v>150000</v>
      </c>
      <c r="P30" s="183">
        <f t="shared" si="16"/>
        <v>0</v>
      </c>
      <c r="Q30" s="183">
        <f t="shared" si="17"/>
        <v>0</v>
      </c>
      <c r="R30" s="183">
        <f t="shared" si="33"/>
        <v>0</v>
      </c>
      <c r="S30" s="183">
        <f t="shared" si="18"/>
        <v>0</v>
      </c>
      <c r="T30" s="183">
        <f t="shared" si="1"/>
        <v>0</v>
      </c>
      <c r="U30" s="183">
        <f t="shared" si="19"/>
        <v>0</v>
      </c>
      <c r="V30" s="183">
        <f t="shared" si="28"/>
        <v>0</v>
      </c>
      <c r="W30" s="183">
        <v>0</v>
      </c>
      <c r="X30" s="183">
        <f t="shared" si="3"/>
        <v>0</v>
      </c>
      <c r="Y30" s="183">
        <f>IF(C30&gt;150000, (0.15*X30), IF(C30&gt;60000, 0.1*X30, 0))</f>
        <v>0</v>
      </c>
      <c r="Z30" s="183">
        <v>0</v>
      </c>
      <c r="AA30" s="184">
        <f t="shared" si="40"/>
        <v>0</v>
      </c>
      <c r="AB30" s="183">
        <f t="shared" si="21"/>
        <v>0</v>
      </c>
      <c r="AC30" s="183">
        <f t="shared" si="22"/>
        <v>0</v>
      </c>
      <c r="AD30" s="183">
        <f t="shared" si="34"/>
        <v>0</v>
      </c>
      <c r="AE30" s="183">
        <f t="shared" si="23"/>
        <v>0</v>
      </c>
      <c r="AF30" s="183">
        <f t="shared" si="7"/>
        <v>0</v>
      </c>
      <c r="AG30" s="183">
        <f t="shared" si="24"/>
        <v>0</v>
      </c>
      <c r="AH30" s="183">
        <f t="shared" si="8"/>
        <v>0</v>
      </c>
      <c r="AI30" s="183">
        <v>0</v>
      </c>
      <c r="AJ30" s="183">
        <f t="shared" si="9"/>
        <v>0</v>
      </c>
      <c r="AK30" s="183">
        <f>IF(D30&gt;150000, (0.15*AJ30), IF(D30&gt;60000, 0.1*AJ30, 0))</f>
        <v>0</v>
      </c>
      <c r="AL30" s="183">
        <v>0</v>
      </c>
      <c r="AM30" s="184">
        <f t="shared" si="42"/>
        <v>0</v>
      </c>
    </row>
    <row r="31" spans="1:39" ht="22.5" customHeight="1">
      <c r="A31" s="186" t="s">
        <v>131</v>
      </c>
      <c r="B31" s="187">
        <f>Introduction!C97</f>
        <v>0</v>
      </c>
      <c r="C31" s="187">
        <f>Introduction!E97</f>
        <v>0</v>
      </c>
      <c r="D31" s="181">
        <f t="shared" si="12"/>
        <v>0</v>
      </c>
      <c r="E31" s="186">
        <f t="shared" si="13"/>
        <v>0</v>
      </c>
      <c r="F31" s="186">
        <f t="shared" si="14"/>
        <v>0</v>
      </c>
      <c r="G31" s="181">
        <f t="shared" si="15"/>
        <v>0</v>
      </c>
      <c r="H31" s="256"/>
      <c r="I31" s="257"/>
      <c r="J31" s="257"/>
      <c r="K31" s="258"/>
      <c r="L31" s="188" t="s">
        <v>131</v>
      </c>
      <c r="M31" s="188">
        <v>50000</v>
      </c>
      <c r="N31" s="188">
        <v>60000</v>
      </c>
      <c r="O31" s="188">
        <v>150000</v>
      </c>
      <c r="P31" s="183">
        <f t="shared" si="16"/>
        <v>0</v>
      </c>
      <c r="Q31" s="183">
        <f t="shared" si="17"/>
        <v>0</v>
      </c>
      <c r="R31" s="183">
        <f t="shared" si="33"/>
        <v>0</v>
      </c>
      <c r="S31" s="183">
        <f t="shared" si="18"/>
        <v>0</v>
      </c>
      <c r="T31" s="183">
        <f t="shared" si="1"/>
        <v>0</v>
      </c>
      <c r="U31" s="183">
        <f t="shared" si="19"/>
        <v>0</v>
      </c>
      <c r="V31" s="183">
        <f t="shared" si="28"/>
        <v>0</v>
      </c>
      <c r="W31" s="183">
        <v>0</v>
      </c>
      <c r="X31" s="183">
        <f t="shared" si="3"/>
        <v>0</v>
      </c>
      <c r="Y31" s="183">
        <f>IF(C31&gt;60000,0.1*X31,0)</f>
        <v>0</v>
      </c>
      <c r="Z31" s="183">
        <v>0</v>
      </c>
      <c r="AA31" s="184">
        <f t="shared" si="40"/>
        <v>0</v>
      </c>
      <c r="AB31" s="183">
        <f t="shared" si="21"/>
        <v>0</v>
      </c>
      <c r="AC31" s="183">
        <f t="shared" si="22"/>
        <v>0</v>
      </c>
      <c r="AD31" s="183">
        <f t="shared" si="34"/>
        <v>0</v>
      </c>
      <c r="AE31" s="183">
        <f t="shared" si="23"/>
        <v>0</v>
      </c>
      <c r="AF31" s="183">
        <f t="shared" si="7"/>
        <v>0</v>
      </c>
      <c r="AG31" s="183">
        <f t="shared" si="24"/>
        <v>0</v>
      </c>
      <c r="AH31" s="183">
        <f t="shared" si="8"/>
        <v>0</v>
      </c>
      <c r="AI31" s="183">
        <v>0</v>
      </c>
      <c r="AJ31" s="183">
        <f t="shared" si="9"/>
        <v>0</v>
      </c>
      <c r="AK31" s="183">
        <f>IF(D31&gt;60000, 0.1*AJ31, 0)</f>
        <v>0</v>
      </c>
      <c r="AL31" s="183">
        <v>0</v>
      </c>
      <c r="AM31" s="184">
        <f t="shared" si="42"/>
        <v>0</v>
      </c>
    </row>
    <row r="32" spans="1:39" ht="22.5" customHeight="1">
      <c r="A32" s="186" t="s">
        <v>132</v>
      </c>
      <c r="B32" s="187">
        <f>Introduction!C98</f>
        <v>0</v>
      </c>
      <c r="C32" s="187">
        <f>Introduction!E98</f>
        <v>0</v>
      </c>
      <c r="D32" s="181">
        <f t="shared" si="12"/>
        <v>0</v>
      </c>
      <c r="E32" s="186">
        <f t="shared" si="13"/>
        <v>0</v>
      </c>
      <c r="F32" s="186">
        <f t="shared" si="14"/>
        <v>0</v>
      </c>
      <c r="G32" s="181">
        <f t="shared" si="15"/>
        <v>0</v>
      </c>
      <c r="H32" s="256"/>
      <c r="I32" s="257"/>
      <c r="J32" s="257"/>
      <c r="K32" s="258"/>
      <c r="L32" s="188" t="s">
        <v>132</v>
      </c>
      <c r="M32" s="188">
        <v>50000</v>
      </c>
      <c r="N32" s="188">
        <v>60000</v>
      </c>
      <c r="O32" s="188">
        <v>150000</v>
      </c>
      <c r="P32" s="183">
        <f t="shared" si="16"/>
        <v>0</v>
      </c>
      <c r="Q32" s="183">
        <f t="shared" si="17"/>
        <v>0</v>
      </c>
      <c r="R32" s="183">
        <f t="shared" si="33"/>
        <v>0</v>
      </c>
      <c r="S32" s="183">
        <f t="shared" si="18"/>
        <v>0</v>
      </c>
      <c r="T32" s="183">
        <f t="shared" si="1"/>
        <v>0</v>
      </c>
      <c r="U32" s="183">
        <f t="shared" si="19"/>
        <v>0</v>
      </c>
      <c r="V32" s="183">
        <f t="shared" si="28"/>
        <v>0</v>
      </c>
      <c r="W32" s="183">
        <v>0</v>
      </c>
      <c r="X32" s="183">
        <f t="shared" si="3"/>
        <v>0</v>
      </c>
      <c r="Y32" s="183">
        <v>0</v>
      </c>
      <c r="Z32" s="183">
        <v>0</v>
      </c>
      <c r="AA32" s="184">
        <f t="shared" si="40"/>
        <v>0</v>
      </c>
      <c r="AB32" s="183">
        <f t="shared" si="21"/>
        <v>0</v>
      </c>
      <c r="AC32" s="183">
        <f t="shared" si="22"/>
        <v>0</v>
      </c>
      <c r="AD32" s="183">
        <f t="shared" si="34"/>
        <v>0</v>
      </c>
      <c r="AE32" s="183">
        <f t="shared" si="23"/>
        <v>0</v>
      </c>
      <c r="AF32" s="183">
        <f t="shared" si="7"/>
        <v>0</v>
      </c>
      <c r="AG32" s="183">
        <f t="shared" si="24"/>
        <v>0</v>
      </c>
      <c r="AH32" s="183">
        <f t="shared" si="8"/>
        <v>0</v>
      </c>
      <c r="AI32" s="183">
        <v>0</v>
      </c>
      <c r="AJ32" s="183">
        <f t="shared" si="9"/>
        <v>0</v>
      </c>
      <c r="AK32" s="183">
        <v>0</v>
      </c>
      <c r="AL32" s="183">
        <v>0</v>
      </c>
      <c r="AM32" s="184">
        <f t="shared" si="42"/>
        <v>0</v>
      </c>
    </row>
    <row r="33" spans="1:39" ht="22.5" customHeight="1">
      <c r="A33" s="186" t="s">
        <v>133</v>
      </c>
      <c r="B33" s="187">
        <f>Introduction!C99</f>
        <v>0</v>
      </c>
      <c r="C33" s="187">
        <f>Introduction!E99</f>
        <v>0</v>
      </c>
      <c r="D33" s="181">
        <f t="shared" si="12"/>
        <v>0</v>
      </c>
      <c r="E33" s="186">
        <f t="shared" si="13"/>
        <v>0</v>
      </c>
      <c r="F33" s="186">
        <f t="shared" si="14"/>
        <v>0</v>
      </c>
      <c r="G33" s="181">
        <f t="shared" si="15"/>
        <v>0</v>
      </c>
      <c r="H33" s="256"/>
      <c r="I33" s="257"/>
      <c r="J33" s="257"/>
      <c r="K33" s="258"/>
      <c r="L33" s="188" t="s">
        <v>133</v>
      </c>
      <c r="M33" s="188">
        <v>40000</v>
      </c>
      <c r="N33" s="188">
        <v>60000</v>
      </c>
      <c r="O33" s="188">
        <v>150000</v>
      </c>
      <c r="P33" s="183">
        <f t="shared" si="16"/>
        <v>0</v>
      </c>
      <c r="Q33" s="183">
        <f t="shared" si="17"/>
        <v>0</v>
      </c>
      <c r="R33" s="183">
        <f t="shared" si="33"/>
        <v>0</v>
      </c>
      <c r="S33" s="183">
        <f t="shared" si="18"/>
        <v>0</v>
      </c>
      <c r="T33" s="183">
        <f t="shared" si="1"/>
        <v>0</v>
      </c>
      <c r="U33" s="183">
        <f t="shared" si="19"/>
        <v>0</v>
      </c>
      <c r="V33" s="183">
        <f t="shared" si="28"/>
        <v>0</v>
      </c>
      <c r="W33" s="183">
        <v>0</v>
      </c>
      <c r="X33" s="183">
        <f t="shared" si="3"/>
        <v>0</v>
      </c>
      <c r="Y33" s="183">
        <v>0</v>
      </c>
      <c r="Z33" s="183">
        <v>0</v>
      </c>
      <c r="AA33" s="184">
        <f t="shared" si="40"/>
        <v>0</v>
      </c>
      <c r="AB33" s="183">
        <f t="shared" si="21"/>
        <v>0</v>
      </c>
      <c r="AC33" s="183">
        <f t="shared" si="22"/>
        <v>0</v>
      </c>
      <c r="AD33" s="183">
        <f t="shared" si="34"/>
        <v>0</v>
      </c>
      <c r="AE33" s="183">
        <f t="shared" si="23"/>
        <v>0</v>
      </c>
      <c r="AF33" s="183">
        <f t="shared" si="7"/>
        <v>0</v>
      </c>
      <c r="AG33" s="183">
        <f t="shared" si="24"/>
        <v>0</v>
      </c>
      <c r="AH33" s="183">
        <f t="shared" si="8"/>
        <v>0</v>
      </c>
      <c r="AI33" s="183">
        <v>0</v>
      </c>
      <c r="AJ33" s="183">
        <f t="shared" si="9"/>
        <v>0</v>
      </c>
      <c r="AK33" s="183">
        <v>0</v>
      </c>
      <c r="AL33" s="183">
        <v>0</v>
      </c>
      <c r="AM33" s="184">
        <f t="shared" si="42"/>
        <v>0</v>
      </c>
    </row>
    <row r="34" spans="1:39" ht="22.5" customHeight="1">
      <c r="A34" s="186" t="s">
        <v>134</v>
      </c>
      <c r="B34" s="187">
        <f>Introduction!C100</f>
        <v>0</v>
      </c>
      <c r="C34" s="187">
        <f>Introduction!E100</f>
        <v>0</v>
      </c>
      <c r="D34" s="181">
        <f t="shared" si="12"/>
        <v>0</v>
      </c>
      <c r="E34" s="186">
        <f t="shared" si="13"/>
        <v>0</v>
      </c>
      <c r="F34" s="186">
        <f t="shared" si="14"/>
        <v>0</v>
      </c>
      <c r="G34" s="181">
        <f t="shared" si="15"/>
        <v>0</v>
      </c>
      <c r="H34" s="256"/>
      <c r="I34" s="257"/>
      <c r="J34" s="257"/>
      <c r="K34" s="258"/>
      <c r="L34" s="188" t="s">
        <v>134</v>
      </c>
      <c r="M34" s="188">
        <v>40000</v>
      </c>
      <c r="N34" s="188">
        <v>60000</v>
      </c>
      <c r="O34" s="188">
        <v>120000</v>
      </c>
      <c r="P34" s="183">
        <f t="shared" si="16"/>
        <v>0</v>
      </c>
      <c r="Q34" s="183">
        <f t="shared" si="17"/>
        <v>0</v>
      </c>
      <c r="R34" s="183">
        <f>MROUND(0.15*Q34, 1)</f>
        <v>0</v>
      </c>
      <c r="S34" s="183">
        <f t="shared" si="18"/>
        <v>0</v>
      </c>
      <c r="T34" s="183">
        <f t="shared" ref="T34:T38" si="49">0.3*S34</f>
        <v>0</v>
      </c>
      <c r="U34" s="183">
        <f t="shared" si="19"/>
        <v>0</v>
      </c>
      <c r="V34" s="183">
        <f>0.5*U34</f>
        <v>0</v>
      </c>
      <c r="W34" s="183">
        <v>0</v>
      </c>
      <c r="X34" s="183">
        <f t="shared" si="3"/>
        <v>0</v>
      </c>
      <c r="Y34" s="183">
        <v>0</v>
      </c>
      <c r="Z34" s="183">
        <v>0</v>
      </c>
      <c r="AA34" s="184">
        <f t="shared" si="40"/>
        <v>0</v>
      </c>
      <c r="AB34" s="183">
        <f t="shared" si="21"/>
        <v>0</v>
      </c>
      <c r="AC34" s="183">
        <f t="shared" si="22"/>
        <v>0</v>
      </c>
      <c r="AD34" s="183">
        <f>MROUND(0.15*AC34, 1)</f>
        <v>0</v>
      </c>
      <c r="AE34" s="183">
        <f t="shared" si="23"/>
        <v>0</v>
      </c>
      <c r="AF34" s="183">
        <f t="shared" ref="AF34:AF38" si="50">0.3*AE34</f>
        <v>0</v>
      </c>
      <c r="AG34" s="183">
        <f t="shared" si="24"/>
        <v>0</v>
      </c>
      <c r="AH34" s="183">
        <f>0.5*AG34</f>
        <v>0</v>
      </c>
      <c r="AI34" s="183">
        <v>0</v>
      </c>
      <c r="AJ34" s="183">
        <f t="shared" si="9"/>
        <v>0</v>
      </c>
      <c r="AK34" s="183">
        <v>0</v>
      </c>
      <c r="AL34" s="183">
        <v>0</v>
      </c>
      <c r="AM34" s="184">
        <f t="shared" si="42"/>
        <v>0</v>
      </c>
    </row>
    <row r="35" spans="1:39" ht="22.5" customHeight="1">
      <c r="A35" s="186" t="s">
        <v>135</v>
      </c>
      <c r="B35" s="187">
        <f>Introduction!C101</f>
        <v>0</v>
      </c>
      <c r="C35" s="187">
        <f>Introduction!E101</f>
        <v>0</v>
      </c>
      <c r="D35" s="181">
        <f t="shared" si="12"/>
        <v>0</v>
      </c>
      <c r="E35" s="186">
        <f t="shared" si="13"/>
        <v>0</v>
      </c>
      <c r="F35" s="186">
        <f t="shared" si="14"/>
        <v>0</v>
      </c>
      <c r="G35" s="181">
        <f t="shared" si="15"/>
        <v>0</v>
      </c>
      <c r="H35" s="256"/>
      <c r="I35" s="257"/>
      <c r="J35" s="257"/>
      <c r="K35" s="258"/>
      <c r="L35" s="188" t="s">
        <v>135</v>
      </c>
      <c r="M35" s="188">
        <v>40000</v>
      </c>
      <c r="N35" s="188">
        <v>60000</v>
      </c>
      <c r="O35" s="188">
        <v>120000</v>
      </c>
      <c r="P35" s="183">
        <f t="shared" si="16"/>
        <v>0</v>
      </c>
      <c r="Q35" s="183">
        <f t="shared" si="17"/>
        <v>0</v>
      </c>
      <c r="R35" s="183">
        <f t="shared" ref="R35:R38" si="51">MROUND(0.2*Q35, 1)</f>
        <v>0</v>
      </c>
      <c r="S35" s="183">
        <f t="shared" si="18"/>
        <v>0</v>
      </c>
      <c r="T35" s="183">
        <f t="shared" si="49"/>
        <v>0</v>
      </c>
      <c r="U35" s="183">
        <f t="shared" si="19"/>
        <v>0</v>
      </c>
      <c r="V35" s="183">
        <f t="shared" ref="V35:V38" si="52">0.4*U35</f>
        <v>0</v>
      </c>
      <c r="W35" s="183">
        <v>0</v>
      </c>
      <c r="X35" s="183">
        <f t="shared" si="3"/>
        <v>0</v>
      </c>
      <c r="Y35" s="183">
        <v>0</v>
      </c>
      <c r="Z35" s="183">
        <v>0</v>
      </c>
      <c r="AA35" s="184">
        <f t="shared" si="40"/>
        <v>0</v>
      </c>
      <c r="AB35" s="183">
        <f t="shared" si="21"/>
        <v>0</v>
      </c>
      <c r="AC35" s="183">
        <f t="shared" si="22"/>
        <v>0</v>
      </c>
      <c r="AD35" s="183">
        <f t="shared" ref="AD35:AD38" si="53">MROUND(0.2*AC35, 1)</f>
        <v>0</v>
      </c>
      <c r="AE35" s="183">
        <f t="shared" si="23"/>
        <v>0</v>
      </c>
      <c r="AF35" s="183">
        <f t="shared" si="50"/>
        <v>0</v>
      </c>
      <c r="AG35" s="183">
        <f t="shared" si="24"/>
        <v>0</v>
      </c>
      <c r="AH35" s="183">
        <f t="shared" ref="AH35:AH38" si="54">0.4*AG35</f>
        <v>0</v>
      </c>
      <c r="AI35" s="183">
        <v>0</v>
      </c>
      <c r="AJ35" s="183">
        <f t="shared" si="9"/>
        <v>0</v>
      </c>
      <c r="AK35" s="183">
        <v>0</v>
      </c>
      <c r="AL35" s="183">
        <v>0</v>
      </c>
      <c r="AM35" s="184">
        <f t="shared" si="42"/>
        <v>0</v>
      </c>
    </row>
    <row r="36" spans="1:39" ht="22.5" customHeight="1">
      <c r="A36" s="186" t="s">
        <v>136</v>
      </c>
      <c r="B36" s="187">
        <f>Introduction!C102</f>
        <v>0</v>
      </c>
      <c r="C36" s="187">
        <f>Introduction!E102</f>
        <v>0</v>
      </c>
      <c r="D36" s="181">
        <f t="shared" si="12"/>
        <v>0</v>
      </c>
      <c r="E36" s="186">
        <f t="shared" si="13"/>
        <v>0</v>
      </c>
      <c r="F36" s="186">
        <f t="shared" si="14"/>
        <v>0</v>
      </c>
      <c r="G36" s="181">
        <f t="shared" si="15"/>
        <v>0</v>
      </c>
      <c r="H36" s="256"/>
      <c r="I36" s="257"/>
      <c r="J36" s="257"/>
      <c r="K36" s="258"/>
      <c r="L36" s="188" t="s">
        <v>136</v>
      </c>
      <c r="M36" s="188">
        <v>35000</v>
      </c>
      <c r="N36" s="188">
        <v>60000</v>
      </c>
      <c r="O36" s="188">
        <v>120000</v>
      </c>
      <c r="P36" s="183">
        <f t="shared" si="16"/>
        <v>0</v>
      </c>
      <c r="Q36" s="183">
        <f t="shared" si="17"/>
        <v>0</v>
      </c>
      <c r="R36" s="183">
        <f t="shared" si="51"/>
        <v>0</v>
      </c>
      <c r="S36" s="183">
        <f t="shared" si="18"/>
        <v>0</v>
      </c>
      <c r="T36" s="183">
        <f t="shared" si="49"/>
        <v>0</v>
      </c>
      <c r="U36" s="183">
        <f t="shared" si="19"/>
        <v>0</v>
      </c>
      <c r="V36" s="183">
        <f t="shared" si="52"/>
        <v>0</v>
      </c>
      <c r="W36" s="183">
        <v>0</v>
      </c>
      <c r="X36" s="183">
        <f t="shared" si="3"/>
        <v>0</v>
      </c>
      <c r="Y36" s="183">
        <v>0</v>
      </c>
      <c r="Z36" s="183">
        <v>0</v>
      </c>
      <c r="AA36" s="184">
        <f t="shared" si="40"/>
        <v>0</v>
      </c>
      <c r="AB36" s="183">
        <f t="shared" si="21"/>
        <v>0</v>
      </c>
      <c r="AC36" s="183">
        <f t="shared" si="22"/>
        <v>0</v>
      </c>
      <c r="AD36" s="183">
        <f t="shared" si="53"/>
        <v>0</v>
      </c>
      <c r="AE36" s="183">
        <f t="shared" si="23"/>
        <v>0</v>
      </c>
      <c r="AF36" s="183">
        <f t="shared" si="50"/>
        <v>0</v>
      </c>
      <c r="AG36" s="183">
        <f t="shared" si="24"/>
        <v>0</v>
      </c>
      <c r="AH36" s="183">
        <f t="shared" si="54"/>
        <v>0</v>
      </c>
      <c r="AI36" s="183">
        <v>0</v>
      </c>
      <c r="AJ36" s="183">
        <f t="shared" si="9"/>
        <v>0</v>
      </c>
      <c r="AK36" s="183">
        <v>0</v>
      </c>
      <c r="AL36" s="183">
        <v>0</v>
      </c>
      <c r="AM36" s="184">
        <f t="shared" si="42"/>
        <v>0</v>
      </c>
    </row>
    <row r="37" spans="1:39" ht="22.5" customHeight="1">
      <c r="A37" s="186" t="s">
        <v>137</v>
      </c>
      <c r="B37" s="187">
        <f>Introduction!C103</f>
        <v>0</v>
      </c>
      <c r="C37" s="187">
        <f>Introduction!E103</f>
        <v>0</v>
      </c>
      <c r="D37" s="181">
        <f t="shared" si="12"/>
        <v>0</v>
      </c>
      <c r="E37" s="186">
        <f t="shared" si="13"/>
        <v>0</v>
      </c>
      <c r="F37" s="186">
        <f t="shared" si="14"/>
        <v>0</v>
      </c>
      <c r="G37" s="181">
        <f t="shared" si="15"/>
        <v>0</v>
      </c>
      <c r="H37" s="256"/>
      <c r="I37" s="257"/>
      <c r="J37" s="257"/>
      <c r="K37" s="258"/>
      <c r="L37" s="188" t="s">
        <v>137</v>
      </c>
      <c r="M37" s="188">
        <v>30000</v>
      </c>
      <c r="N37" s="188">
        <v>50000</v>
      </c>
      <c r="O37" s="188">
        <v>100000</v>
      </c>
      <c r="P37" s="183">
        <f t="shared" si="16"/>
        <v>0</v>
      </c>
      <c r="Q37" s="183">
        <f t="shared" si="17"/>
        <v>0</v>
      </c>
      <c r="R37" s="183">
        <f t="shared" si="51"/>
        <v>0</v>
      </c>
      <c r="S37" s="183">
        <f t="shared" si="18"/>
        <v>0</v>
      </c>
      <c r="T37" s="183">
        <f t="shared" si="49"/>
        <v>0</v>
      </c>
      <c r="U37" s="183">
        <f t="shared" si="19"/>
        <v>0</v>
      </c>
      <c r="V37" s="183">
        <f t="shared" si="52"/>
        <v>0</v>
      </c>
      <c r="W37" s="183">
        <v>0</v>
      </c>
      <c r="X37" s="183">
        <f t="shared" si="3"/>
        <v>0</v>
      </c>
      <c r="Y37" s="183">
        <f t="shared" ref="Y37:Y38" si="55">IF(C37&gt;100000,0.12*X37,0)</f>
        <v>0</v>
      </c>
      <c r="Z37" s="183">
        <v>0</v>
      </c>
      <c r="AA37" s="184">
        <f t="shared" si="40"/>
        <v>0</v>
      </c>
      <c r="AB37" s="183">
        <f t="shared" si="21"/>
        <v>0</v>
      </c>
      <c r="AC37" s="183">
        <f t="shared" si="22"/>
        <v>0</v>
      </c>
      <c r="AD37" s="183">
        <f t="shared" si="53"/>
        <v>0</v>
      </c>
      <c r="AE37" s="183">
        <f t="shared" si="23"/>
        <v>0</v>
      </c>
      <c r="AF37" s="183">
        <f t="shared" si="50"/>
        <v>0</v>
      </c>
      <c r="AG37" s="183">
        <f t="shared" si="24"/>
        <v>0</v>
      </c>
      <c r="AH37" s="183">
        <f t="shared" si="54"/>
        <v>0</v>
      </c>
      <c r="AI37" s="183">
        <v>0</v>
      </c>
      <c r="AJ37" s="183">
        <f t="shared" si="9"/>
        <v>0</v>
      </c>
      <c r="AK37" s="183">
        <f t="shared" ref="AK37:AK38" si="56">IF(D37&gt;100000, 0.12*AJ37, 0)</f>
        <v>0</v>
      </c>
      <c r="AL37" s="183">
        <v>0</v>
      </c>
      <c r="AM37" s="184">
        <f t="shared" si="42"/>
        <v>0</v>
      </c>
    </row>
    <row r="38" spans="1:39" ht="22.5" customHeight="1">
      <c r="A38" s="186" t="s">
        <v>138</v>
      </c>
      <c r="B38" s="187">
        <f>Introduction!C104</f>
        <v>0</v>
      </c>
      <c r="C38" s="187">
        <f>Introduction!E104</f>
        <v>0</v>
      </c>
      <c r="D38" s="181">
        <f t="shared" si="12"/>
        <v>0</v>
      </c>
      <c r="E38" s="186">
        <f t="shared" si="13"/>
        <v>0</v>
      </c>
      <c r="F38" s="186">
        <f t="shared" si="14"/>
        <v>0</v>
      </c>
      <c r="G38" s="181">
        <f t="shared" si="15"/>
        <v>0</v>
      </c>
      <c r="H38" s="259"/>
      <c r="I38" s="260"/>
      <c r="J38" s="260"/>
      <c r="K38" s="261"/>
      <c r="L38" s="188" t="s">
        <v>138</v>
      </c>
      <c r="M38" s="188">
        <v>28000</v>
      </c>
      <c r="N38" s="188">
        <v>50000</v>
      </c>
      <c r="O38" s="188">
        <v>100000</v>
      </c>
      <c r="P38" s="183">
        <f t="shared" si="16"/>
        <v>0</v>
      </c>
      <c r="Q38" s="183">
        <f t="shared" si="17"/>
        <v>0</v>
      </c>
      <c r="R38" s="183">
        <f t="shared" si="51"/>
        <v>0</v>
      </c>
      <c r="S38" s="183">
        <f t="shared" si="18"/>
        <v>0</v>
      </c>
      <c r="T38" s="183">
        <f t="shared" si="49"/>
        <v>0</v>
      </c>
      <c r="U38" s="183">
        <f t="shared" si="19"/>
        <v>0</v>
      </c>
      <c r="V38" s="183">
        <f t="shared" si="52"/>
        <v>0</v>
      </c>
      <c r="W38" s="183">
        <v>0</v>
      </c>
      <c r="X38" s="183">
        <f t="shared" si="3"/>
        <v>0</v>
      </c>
      <c r="Y38" s="183">
        <f t="shared" si="55"/>
        <v>0</v>
      </c>
      <c r="Z38" s="183">
        <v>0</v>
      </c>
      <c r="AA38" s="184">
        <f t="shared" si="40"/>
        <v>0</v>
      </c>
      <c r="AB38" s="183">
        <f t="shared" si="21"/>
        <v>0</v>
      </c>
      <c r="AC38" s="183">
        <f t="shared" si="22"/>
        <v>0</v>
      </c>
      <c r="AD38" s="183">
        <f t="shared" si="53"/>
        <v>0</v>
      </c>
      <c r="AE38" s="183">
        <f t="shared" si="23"/>
        <v>0</v>
      </c>
      <c r="AF38" s="183">
        <f t="shared" si="50"/>
        <v>0</v>
      </c>
      <c r="AG38" s="183">
        <f t="shared" si="24"/>
        <v>0</v>
      </c>
      <c r="AH38" s="183">
        <f t="shared" si="54"/>
        <v>0</v>
      </c>
      <c r="AI38" s="183">
        <v>0</v>
      </c>
      <c r="AJ38" s="183">
        <f t="shared" si="9"/>
        <v>0</v>
      </c>
      <c r="AK38" s="183">
        <f t="shared" si="56"/>
        <v>0</v>
      </c>
      <c r="AL38" s="183">
        <v>0</v>
      </c>
      <c r="AM38" s="184">
        <f t="shared" si="42"/>
        <v>0</v>
      </c>
    </row>
    <row r="39" spans="1:39" ht="22.5" customHeight="1">
      <c r="A39" s="192" t="s">
        <v>139</v>
      </c>
      <c r="B39" s="192">
        <f>SUM(B13:B38)</f>
        <v>0</v>
      </c>
      <c r="C39" s="193"/>
      <c r="D39" s="194"/>
      <c r="E39" s="194"/>
      <c r="F39" s="195"/>
      <c r="G39" s="185">
        <f>MROUND(SUM(G14:G38),1)</f>
        <v>0</v>
      </c>
      <c r="H39" s="196"/>
      <c r="I39" s="196"/>
      <c r="J39" s="196"/>
      <c r="K39" s="196"/>
      <c r="L39" s="196"/>
      <c r="M39" s="196"/>
      <c r="N39" s="196"/>
      <c r="O39" s="196"/>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row>
    <row r="40" spans="1:39" ht="22.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51"/>
      <c r="AB40" s="6"/>
      <c r="AC40" s="6"/>
      <c r="AD40" s="6"/>
      <c r="AE40" s="6"/>
      <c r="AF40" s="6"/>
      <c r="AG40" s="6"/>
      <c r="AH40" s="6"/>
      <c r="AI40" s="6"/>
      <c r="AJ40" s="6"/>
      <c r="AK40" s="6"/>
      <c r="AL40" s="6"/>
      <c r="AM40" s="51"/>
    </row>
    <row r="41" spans="1:39" ht="22.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51"/>
      <c r="AB41" s="6"/>
      <c r="AC41" s="6"/>
      <c r="AD41" s="6"/>
      <c r="AE41" s="6"/>
      <c r="AF41" s="6"/>
      <c r="AG41" s="6"/>
      <c r="AH41" s="6"/>
      <c r="AI41" s="6"/>
      <c r="AJ41" s="6"/>
      <c r="AK41" s="6"/>
      <c r="AL41" s="6"/>
      <c r="AM41" s="51"/>
    </row>
    <row r="42" spans="1:39" ht="22.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51"/>
      <c r="AB42" s="6"/>
      <c r="AC42" s="6"/>
      <c r="AD42" s="6"/>
      <c r="AE42" s="6"/>
      <c r="AF42" s="6"/>
      <c r="AG42" s="6"/>
      <c r="AH42" s="6"/>
      <c r="AI42" s="6"/>
      <c r="AJ42" s="6"/>
      <c r="AK42" s="6"/>
      <c r="AL42" s="6"/>
      <c r="AM42" s="51"/>
    </row>
    <row r="43" spans="1:39" ht="22.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51"/>
      <c r="AB43" s="6"/>
      <c r="AC43" s="6"/>
      <c r="AD43" s="6"/>
      <c r="AE43" s="6"/>
      <c r="AF43" s="6"/>
      <c r="AG43" s="6"/>
      <c r="AH43" s="6"/>
      <c r="AI43" s="6"/>
      <c r="AJ43" s="6"/>
      <c r="AK43" s="6"/>
      <c r="AL43" s="6"/>
      <c r="AM43" s="51"/>
    </row>
    <row r="44" spans="1:39" ht="22.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51"/>
      <c r="AB44" s="6"/>
      <c r="AC44" s="6"/>
      <c r="AD44" s="6"/>
      <c r="AE44" s="6"/>
      <c r="AF44" s="6"/>
      <c r="AG44" s="6"/>
      <c r="AH44" s="6"/>
      <c r="AI44" s="6"/>
      <c r="AJ44" s="6"/>
      <c r="AK44" s="6"/>
      <c r="AL44" s="6"/>
      <c r="AM44" s="51"/>
    </row>
    <row r="45" spans="1:39" ht="22.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51"/>
      <c r="AB45" s="6"/>
      <c r="AC45" s="6"/>
      <c r="AD45" s="6"/>
      <c r="AE45" s="6"/>
      <c r="AF45" s="6"/>
      <c r="AG45" s="6"/>
      <c r="AH45" s="6"/>
      <c r="AI45" s="6"/>
      <c r="AJ45" s="6"/>
      <c r="AK45" s="6"/>
      <c r="AL45" s="6"/>
      <c r="AM45" s="51"/>
    </row>
    <row r="46" spans="1:39" ht="2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51"/>
      <c r="AB46" s="6"/>
      <c r="AC46" s="6"/>
      <c r="AD46" s="6"/>
      <c r="AE46" s="6"/>
      <c r="AF46" s="6"/>
      <c r="AG46" s="6"/>
      <c r="AH46" s="6"/>
      <c r="AI46" s="6"/>
      <c r="AJ46" s="6"/>
      <c r="AK46" s="6"/>
      <c r="AL46" s="6"/>
      <c r="AM46" s="51"/>
    </row>
    <row r="47" spans="1:39" ht="22.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51"/>
      <c r="AB47" s="6"/>
      <c r="AC47" s="6"/>
      <c r="AD47" s="6"/>
      <c r="AE47" s="6"/>
      <c r="AF47" s="6"/>
      <c r="AG47" s="6"/>
      <c r="AH47" s="6"/>
      <c r="AI47" s="6"/>
      <c r="AJ47" s="6"/>
      <c r="AK47" s="6"/>
      <c r="AL47" s="6"/>
      <c r="AM47" s="51"/>
    </row>
    <row r="48" spans="1:39" ht="22.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51"/>
      <c r="AB48" s="6"/>
      <c r="AC48" s="6"/>
      <c r="AD48" s="6"/>
      <c r="AE48" s="6"/>
      <c r="AF48" s="6"/>
      <c r="AG48" s="6"/>
      <c r="AH48" s="6"/>
      <c r="AI48" s="6"/>
      <c r="AJ48" s="6"/>
      <c r="AK48" s="6"/>
      <c r="AL48" s="6"/>
      <c r="AM48" s="51"/>
    </row>
    <row r="49" spans="1:39" ht="22.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51"/>
      <c r="AB49" s="6"/>
      <c r="AC49" s="6"/>
      <c r="AD49" s="6"/>
      <c r="AE49" s="6"/>
      <c r="AF49" s="6"/>
      <c r="AG49" s="6"/>
      <c r="AH49" s="6"/>
      <c r="AI49" s="6"/>
      <c r="AJ49" s="6"/>
      <c r="AK49" s="6"/>
      <c r="AL49" s="6"/>
      <c r="AM49" s="51"/>
    </row>
    <row r="50" spans="1:39" ht="2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51"/>
      <c r="AB50" s="6"/>
      <c r="AC50" s="6"/>
      <c r="AD50" s="6"/>
      <c r="AE50" s="6"/>
      <c r="AF50" s="6"/>
      <c r="AG50" s="6"/>
      <c r="AH50" s="6"/>
      <c r="AI50" s="6"/>
      <c r="AJ50" s="6"/>
      <c r="AK50" s="6"/>
      <c r="AL50" s="6"/>
      <c r="AM50" s="51"/>
    </row>
    <row r="51" spans="1:39" ht="22.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51"/>
      <c r="AB51" s="6"/>
      <c r="AC51" s="6"/>
      <c r="AD51" s="6"/>
      <c r="AE51" s="6"/>
      <c r="AF51" s="6"/>
      <c r="AG51" s="6"/>
      <c r="AH51" s="6"/>
      <c r="AI51" s="6"/>
      <c r="AJ51" s="6"/>
      <c r="AK51" s="6"/>
      <c r="AL51" s="6"/>
      <c r="AM51" s="51"/>
    </row>
    <row r="52" spans="1:39" ht="22.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51"/>
      <c r="AB52" s="6"/>
      <c r="AC52" s="6"/>
      <c r="AD52" s="6"/>
      <c r="AE52" s="6"/>
      <c r="AF52" s="6"/>
      <c r="AG52" s="6"/>
      <c r="AH52" s="6"/>
      <c r="AI52" s="6"/>
      <c r="AJ52" s="6"/>
      <c r="AK52" s="6"/>
      <c r="AL52" s="6"/>
      <c r="AM52" s="51"/>
    </row>
    <row r="53" spans="1:39" ht="22.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51"/>
      <c r="AB53" s="6"/>
      <c r="AC53" s="6"/>
      <c r="AD53" s="6"/>
      <c r="AE53" s="6"/>
      <c r="AF53" s="6"/>
      <c r="AG53" s="6"/>
      <c r="AH53" s="6"/>
      <c r="AI53" s="6"/>
      <c r="AJ53" s="6"/>
      <c r="AK53" s="6"/>
      <c r="AL53" s="6"/>
      <c r="AM53" s="51"/>
    </row>
    <row r="54" spans="1:39" ht="22.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51"/>
      <c r="AB54" s="6"/>
      <c r="AC54" s="6"/>
      <c r="AD54" s="6"/>
      <c r="AE54" s="6"/>
      <c r="AF54" s="6"/>
      <c r="AG54" s="6"/>
      <c r="AH54" s="6"/>
      <c r="AI54" s="6"/>
      <c r="AJ54" s="6"/>
      <c r="AK54" s="6"/>
      <c r="AL54" s="6"/>
      <c r="AM54" s="51"/>
    </row>
    <row r="55" spans="1:39" ht="22.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51"/>
      <c r="AB55" s="6"/>
      <c r="AC55" s="6"/>
      <c r="AD55" s="6"/>
      <c r="AE55" s="6"/>
      <c r="AF55" s="6"/>
      <c r="AG55" s="6"/>
      <c r="AH55" s="6"/>
      <c r="AI55" s="6"/>
      <c r="AJ55" s="6"/>
      <c r="AK55" s="6"/>
      <c r="AL55" s="6"/>
      <c r="AM55" s="51"/>
    </row>
    <row r="56" spans="1:39" ht="22.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51"/>
      <c r="AB56" s="6"/>
      <c r="AC56" s="6"/>
      <c r="AD56" s="6"/>
      <c r="AE56" s="6"/>
      <c r="AF56" s="6"/>
      <c r="AG56" s="6"/>
      <c r="AH56" s="6"/>
      <c r="AI56" s="6"/>
      <c r="AJ56" s="6"/>
      <c r="AK56" s="6"/>
      <c r="AL56" s="6"/>
      <c r="AM56" s="51"/>
    </row>
    <row r="57" spans="1:39" ht="22.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51"/>
      <c r="AB57" s="6"/>
      <c r="AC57" s="6"/>
      <c r="AD57" s="6"/>
      <c r="AE57" s="6"/>
      <c r="AF57" s="6"/>
      <c r="AG57" s="6"/>
      <c r="AH57" s="6"/>
      <c r="AI57" s="6"/>
      <c r="AJ57" s="6"/>
      <c r="AK57" s="6"/>
      <c r="AL57" s="6"/>
      <c r="AM57" s="51"/>
    </row>
    <row r="58" spans="1:39" ht="22.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51"/>
      <c r="AB58" s="6"/>
      <c r="AC58" s="6"/>
      <c r="AD58" s="6"/>
      <c r="AE58" s="6"/>
      <c r="AF58" s="6"/>
      <c r="AG58" s="6"/>
      <c r="AH58" s="6"/>
      <c r="AI58" s="6"/>
      <c r="AJ58" s="6"/>
      <c r="AK58" s="6"/>
      <c r="AL58" s="6"/>
      <c r="AM58" s="51"/>
    </row>
    <row r="59" spans="1:39" ht="22.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51"/>
      <c r="AB59" s="6"/>
      <c r="AC59" s="6"/>
      <c r="AD59" s="6"/>
      <c r="AE59" s="6"/>
      <c r="AF59" s="6"/>
      <c r="AG59" s="6"/>
      <c r="AH59" s="6"/>
      <c r="AI59" s="6"/>
      <c r="AJ59" s="6"/>
      <c r="AK59" s="6"/>
      <c r="AL59" s="6"/>
      <c r="AM59" s="51"/>
    </row>
    <row r="60" spans="1:39" ht="22.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51"/>
      <c r="AB60" s="6"/>
      <c r="AC60" s="6"/>
      <c r="AD60" s="6"/>
      <c r="AE60" s="6"/>
      <c r="AF60" s="6"/>
      <c r="AG60" s="6"/>
      <c r="AH60" s="6"/>
      <c r="AI60" s="6"/>
      <c r="AJ60" s="6"/>
      <c r="AK60" s="6"/>
      <c r="AL60" s="6"/>
      <c r="AM60" s="51"/>
    </row>
    <row r="61" spans="1:39" ht="22.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51"/>
      <c r="AB61" s="6"/>
      <c r="AC61" s="6"/>
      <c r="AD61" s="6"/>
      <c r="AE61" s="6"/>
      <c r="AF61" s="6"/>
      <c r="AG61" s="6"/>
      <c r="AH61" s="6"/>
      <c r="AI61" s="6"/>
      <c r="AJ61" s="6"/>
      <c r="AK61" s="6"/>
      <c r="AL61" s="6"/>
      <c r="AM61" s="51"/>
    </row>
    <row r="62" spans="1:39" ht="22.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51"/>
      <c r="AB62" s="6"/>
      <c r="AC62" s="6"/>
      <c r="AD62" s="6"/>
      <c r="AE62" s="6"/>
      <c r="AF62" s="6"/>
      <c r="AG62" s="6"/>
      <c r="AH62" s="6"/>
      <c r="AI62" s="6"/>
      <c r="AJ62" s="6"/>
      <c r="AK62" s="6"/>
      <c r="AL62" s="6"/>
      <c r="AM62" s="51"/>
    </row>
    <row r="63" spans="1:39" ht="22.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51"/>
      <c r="AB63" s="6"/>
      <c r="AC63" s="6"/>
      <c r="AD63" s="6"/>
      <c r="AE63" s="6"/>
      <c r="AF63" s="6"/>
      <c r="AG63" s="6"/>
      <c r="AH63" s="6"/>
      <c r="AI63" s="6"/>
      <c r="AJ63" s="6"/>
      <c r="AK63" s="6"/>
      <c r="AL63" s="6"/>
      <c r="AM63" s="51"/>
    </row>
    <row r="64" spans="1:39" ht="22.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51"/>
      <c r="AB64" s="6"/>
      <c r="AC64" s="6"/>
      <c r="AD64" s="6"/>
      <c r="AE64" s="6"/>
      <c r="AF64" s="6"/>
      <c r="AG64" s="6"/>
      <c r="AH64" s="6"/>
      <c r="AI64" s="6"/>
      <c r="AJ64" s="6"/>
      <c r="AK64" s="6"/>
      <c r="AL64" s="6"/>
      <c r="AM64" s="51"/>
    </row>
    <row r="65" spans="1:39" ht="22.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51"/>
      <c r="AB65" s="6"/>
      <c r="AC65" s="6"/>
      <c r="AD65" s="6"/>
      <c r="AE65" s="6"/>
      <c r="AF65" s="6"/>
      <c r="AG65" s="6"/>
      <c r="AH65" s="6"/>
      <c r="AI65" s="6"/>
      <c r="AJ65" s="6"/>
      <c r="AK65" s="6"/>
      <c r="AL65" s="6"/>
      <c r="AM65" s="51"/>
    </row>
    <row r="66" spans="1:39" ht="22.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51"/>
      <c r="AB66" s="6"/>
      <c r="AC66" s="6"/>
      <c r="AD66" s="6"/>
      <c r="AE66" s="6"/>
      <c r="AF66" s="6"/>
      <c r="AG66" s="6"/>
      <c r="AH66" s="6"/>
      <c r="AI66" s="6"/>
      <c r="AJ66" s="6"/>
      <c r="AK66" s="6"/>
      <c r="AL66" s="6"/>
      <c r="AM66" s="51"/>
    </row>
    <row r="67" spans="1:39" ht="22.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51"/>
      <c r="AB67" s="6"/>
      <c r="AC67" s="6"/>
      <c r="AD67" s="6"/>
      <c r="AE67" s="6"/>
      <c r="AF67" s="6"/>
      <c r="AG67" s="6"/>
      <c r="AH67" s="6"/>
      <c r="AI67" s="6"/>
      <c r="AJ67" s="6"/>
      <c r="AK67" s="6"/>
      <c r="AL67" s="6"/>
      <c r="AM67" s="51"/>
    </row>
    <row r="68" spans="1:39" ht="22.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51"/>
      <c r="AB68" s="6"/>
      <c r="AC68" s="6"/>
      <c r="AD68" s="6"/>
      <c r="AE68" s="6"/>
      <c r="AF68" s="6"/>
      <c r="AG68" s="6"/>
      <c r="AH68" s="6"/>
      <c r="AI68" s="6"/>
      <c r="AJ68" s="6"/>
      <c r="AK68" s="6"/>
      <c r="AL68" s="6"/>
      <c r="AM68" s="51"/>
    </row>
    <row r="69" spans="1:39" ht="22.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51"/>
      <c r="AB69" s="6"/>
      <c r="AC69" s="6"/>
      <c r="AD69" s="6"/>
      <c r="AE69" s="6"/>
      <c r="AF69" s="6"/>
      <c r="AG69" s="6"/>
      <c r="AH69" s="6"/>
      <c r="AI69" s="6"/>
      <c r="AJ69" s="6"/>
      <c r="AK69" s="6"/>
      <c r="AL69" s="6"/>
      <c r="AM69" s="51"/>
    </row>
    <row r="70" spans="1:39" ht="22.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51"/>
      <c r="AB70" s="6"/>
      <c r="AC70" s="6"/>
      <c r="AD70" s="6"/>
      <c r="AE70" s="6"/>
      <c r="AF70" s="6"/>
      <c r="AG70" s="6"/>
      <c r="AH70" s="6"/>
      <c r="AI70" s="6"/>
      <c r="AJ70" s="6"/>
      <c r="AK70" s="6"/>
      <c r="AL70" s="6"/>
      <c r="AM70" s="51"/>
    </row>
    <row r="71" spans="1:39" ht="22.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51"/>
      <c r="AB71" s="6"/>
      <c r="AC71" s="6"/>
      <c r="AD71" s="6"/>
      <c r="AE71" s="6"/>
      <c r="AF71" s="6"/>
      <c r="AG71" s="6"/>
      <c r="AH71" s="6"/>
      <c r="AI71" s="6"/>
      <c r="AJ71" s="6"/>
      <c r="AK71" s="6"/>
      <c r="AL71" s="6"/>
      <c r="AM71" s="51"/>
    </row>
    <row r="72" spans="1:39" ht="22.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51"/>
      <c r="AB72" s="6"/>
      <c r="AC72" s="6"/>
      <c r="AD72" s="6"/>
      <c r="AE72" s="6"/>
      <c r="AF72" s="6"/>
      <c r="AG72" s="6"/>
      <c r="AH72" s="6"/>
      <c r="AI72" s="6"/>
      <c r="AJ72" s="6"/>
      <c r="AK72" s="6"/>
      <c r="AL72" s="6"/>
      <c r="AM72" s="51"/>
    </row>
    <row r="73" spans="1:39" ht="22.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51"/>
      <c r="AB73" s="6"/>
      <c r="AC73" s="6"/>
      <c r="AD73" s="6"/>
      <c r="AE73" s="6"/>
      <c r="AF73" s="6"/>
      <c r="AG73" s="6"/>
      <c r="AH73" s="6"/>
      <c r="AI73" s="6"/>
      <c r="AJ73" s="6"/>
      <c r="AK73" s="6"/>
      <c r="AL73" s="6"/>
      <c r="AM73" s="51"/>
    </row>
    <row r="74" spans="1:39" ht="22.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51"/>
      <c r="AB74" s="6"/>
      <c r="AC74" s="6"/>
      <c r="AD74" s="6"/>
      <c r="AE74" s="6"/>
      <c r="AF74" s="6"/>
      <c r="AG74" s="6"/>
      <c r="AH74" s="6"/>
      <c r="AI74" s="6"/>
      <c r="AJ74" s="6"/>
      <c r="AK74" s="6"/>
      <c r="AL74" s="6"/>
      <c r="AM74" s="51"/>
    </row>
    <row r="75" spans="1:39" ht="22.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51"/>
      <c r="AB75" s="6"/>
      <c r="AC75" s="6"/>
      <c r="AD75" s="6"/>
      <c r="AE75" s="6"/>
      <c r="AF75" s="6"/>
      <c r="AG75" s="6"/>
      <c r="AH75" s="6"/>
      <c r="AI75" s="6"/>
      <c r="AJ75" s="6"/>
      <c r="AK75" s="6"/>
      <c r="AL75" s="6"/>
      <c r="AM75" s="51"/>
    </row>
    <row r="76" spans="1:39" ht="22.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51"/>
      <c r="AB76" s="6"/>
      <c r="AC76" s="6"/>
      <c r="AD76" s="6"/>
      <c r="AE76" s="6"/>
      <c r="AF76" s="6"/>
      <c r="AG76" s="6"/>
      <c r="AH76" s="6"/>
      <c r="AI76" s="6"/>
      <c r="AJ76" s="6"/>
      <c r="AK76" s="6"/>
      <c r="AL76" s="6"/>
      <c r="AM76" s="51"/>
    </row>
    <row r="77" spans="1:39" ht="22.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51"/>
      <c r="AB77" s="6"/>
      <c r="AC77" s="6"/>
      <c r="AD77" s="6"/>
      <c r="AE77" s="6"/>
      <c r="AF77" s="6"/>
      <c r="AG77" s="6"/>
      <c r="AH77" s="6"/>
      <c r="AI77" s="6"/>
      <c r="AJ77" s="6"/>
      <c r="AK77" s="6"/>
      <c r="AL77" s="6"/>
      <c r="AM77" s="51"/>
    </row>
    <row r="78" spans="1:39" ht="22.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51"/>
      <c r="AB78" s="6"/>
      <c r="AC78" s="6"/>
      <c r="AD78" s="6"/>
      <c r="AE78" s="6"/>
      <c r="AF78" s="6"/>
      <c r="AG78" s="6"/>
      <c r="AH78" s="6"/>
      <c r="AI78" s="6"/>
      <c r="AJ78" s="6"/>
      <c r="AK78" s="6"/>
      <c r="AL78" s="6"/>
      <c r="AM78" s="51"/>
    </row>
    <row r="79" spans="1:39" ht="22.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51"/>
      <c r="AB79" s="6"/>
      <c r="AC79" s="6"/>
      <c r="AD79" s="6"/>
      <c r="AE79" s="6"/>
      <c r="AF79" s="6"/>
      <c r="AG79" s="6"/>
      <c r="AH79" s="6"/>
      <c r="AI79" s="6"/>
      <c r="AJ79" s="6"/>
      <c r="AK79" s="6"/>
      <c r="AL79" s="6"/>
      <c r="AM79" s="51"/>
    </row>
    <row r="80" spans="1:39" ht="22.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51"/>
      <c r="AB80" s="6"/>
      <c r="AC80" s="6"/>
      <c r="AD80" s="6"/>
      <c r="AE80" s="6"/>
      <c r="AF80" s="6"/>
      <c r="AG80" s="6"/>
      <c r="AH80" s="6"/>
      <c r="AI80" s="6"/>
      <c r="AJ80" s="6"/>
      <c r="AK80" s="6"/>
      <c r="AL80" s="6"/>
      <c r="AM80" s="51"/>
    </row>
    <row r="81" spans="1:39" ht="22.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51"/>
      <c r="AB81" s="6"/>
      <c r="AC81" s="6"/>
      <c r="AD81" s="6"/>
      <c r="AE81" s="6"/>
      <c r="AF81" s="6"/>
      <c r="AG81" s="6"/>
      <c r="AH81" s="6"/>
      <c r="AI81" s="6"/>
      <c r="AJ81" s="6"/>
      <c r="AK81" s="6"/>
      <c r="AL81" s="6"/>
      <c r="AM81" s="51"/>
    </row>
    <row r="82" spans="1:39" ht="22.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51"/>
      <c r="AB82" s="6"/>
      <c r="AC82" s="6"/>
      <c r="AD82" s="6"/>
      <c r="AE82" s="6"/>
      <c r="AF82" s="6"/>
      <c r="AG82" s="6"/>
      <c r="AH82" s="6"/>
      <c r="AI82" s="6"/>
      <c r="AJ82" s="6"/>
      <c r="AK82" s="6"/>
      <c r="AL82" s="6"/>
      <c r="AM82" s="51"/>
    </row>
    <row r="83" spans="1:39" ht="22.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51"/>
      <c r="AB83" s="6"/>
      <c r="AC83" s="6"/>
      <c r="AD83" s="6"/>
      <c r="AE83" s="6"/>
      <c r="AF83" s="6"/>
      <c r="AG83" s="6"/>
      <c r="AH83" s="6"/>
      <c r="AI83" s="6"/>
      <c r="AJ83" s="6"/>
      <c r="AK83" s="6"/>
      <c r="AL83" s="6"/>
      <c r="AM83" s="51"/>
    </row>
    <row r="84" spans="1:39" ht="22.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51"/>
      <c r="AB84" s="6"/>
      <c r="AC84" s="6"/>
      <c r="AD84" s="6"/>
      <c r="AE84" s="6"/>
      <c r="AF84" s="6"/>
      <c r="AG84" s="6"/>
      <c r="AH84" s="6"/>
      <c r="AI84" s="6"/>
      <c r="AJ84" s="6"/>
      <c r="AK84" s="6"/>
      <c r="AL84" s="6"/>
      <c r="AM84" s="51"/>
    </row>
    <row r="85" spans="1:39" ht="22.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51"/>
      <c r="AB85" s="6"/>
      <c r="AC85" s="6"/>
      <c r="AD85" s="6"/>
      <c r="AE85" s="6"/>
      <c r="AF85" s="6"/>
      <c r="AG85" s="6"/>
      <c r="AH85" s="6"/>
      <c r="AI85" s="6"/>
      <c r="AJ85" s="6"/>
      <c r="AK85" s="6"/>
      <c r="AL85" s="6"/>
      <c r="AM85" s="51"/>
    </row>
    <row r="86" spans="1:39" ht="2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51"/>
      <c r="AB86" s="6"/>
      <c r="AC86" s="6"/>
      <c r="AD86" s="6"/>
      <c r="AE86" s="6"/>
      <c r="AF86" s="6"/>
      <c r="AG86" s="6"/>
      <c r="AH86" s="6"/>
      <c r="AI86" s="6"/>
      <c r="AJ86" s="6"/>
      <c r="AK86" s="6"/>
      <c r="AL86" s="6"/>
      <c r="AM86" s="51"/>
    </row>
    <row r="87" spans="1:39" ht="22.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51"/>
      <c r="AB87" s="6"/>
      <c r="AC87" s="6"/>
      <c r="AD87" s="6"/>
      <c r="AE87" s="6"/>
      <c r="AF87" s="6"/>
      <c r="AG87" s="6"/>
      <c r="AH87" s="6"/>
      <c r="AI87" s="6"/>
      <c r="AJ87" s="6"/>
      <c r="AK87" s="6"/>
      <c r="AL87" s="6"/>
      <c r="AM87" s="51"/>
    </row>
    <row r="88" spans="1:39" ht="22.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51"/>
      <c r="AB88" s="6"/>
      <c r="AC88" s="6"/>
      <c r="AD88" s="6"/>
      <c r="AE88" s="6"/>
      <c r="AF88" s="6"/>
      <c r="AG88" s="6"/>
      <c r="AH88" s="6"/>
      <c r="AI88" s="6"/>
      <c r="AJ88" s="6"/>
      <c r="AK88" s="6"/>
      <c r="AL88" s="6"/>
      <c r="AM88" s="51"/>
    </row>
    <row r="89" spans="1:39" ht="22.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51"/>
      <c r="AB89" s="6"/>
      <c r="AC89" s="6"/>
      <c r="AD89" s="6"/>
      <c r="AE89" s="6"/>
      <c r="AF89" s="6"/>
      <c r="AG89" s="6"/>
      <c r="AH89" s="6"/>
      <c r="AI89" s="6"/>
      <c r="AJ89" s="6"/>
      <c r="AK89" s="6"/>
      <c r="AL89" s="6"/>
      <c r="AM89" s="51"/>
    </row>
    <row r="90" spans="1:39" ht="22.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51"/>
      <c r="AB90" s="6"/>
      <c r="AC90" s="6"/>
      <c r="AD90" s="6"/>
      <c r="AE90" s="6"/>
      <c r="AF90" s="6"/>
      <c r="AG90" s="6"/>
      <c r="AH90" s="6"/>
      <c r="AI90" s="6"/>
      <c r="AJ90" s="6"/>
      <c r="AK90" s="6"/>
      <c r="AL90" s="6"/>
      <c r="AM90" s="51"/>
    </row>
    <row r="91" spans="1:39" ht="22.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51"/>
      <c r="AB91" s="6"/>
      <c r="AC91" s="6"/>
      <c r="AD91" s="6"/>
      <c r="AE91" s="6"/>
      <c r="AF91" s="6"/>
      <c r="AG91" s="6"/>
      <c r="AH91" s="6"/>
      <c r="AI91" s="6"/>
      <c r="AJ91" s="6"/>
      <c r="AK91" s="6"/>
      <c r="AL91" s="6"/>
      <c r="AM91" s="51"/>
    </row>
    <row r="92" spans="1:39" ht="22.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51"/>
      <c r="AB92" s="6"/>
      <c r="AC92" s="6"/>
      <c r="AD92" s="6"/>
      <c r="AE92" s="6"/>
      <c r="AF92" s="6"/>
      <c r="AG92" s="6"/>
      <c r="AH92" s="6"/>
      <c r="AI92" s="6"/>
      <c r="AJ92" s="6"/>
      <c r="AK92" s="6"/>
      <c r="AL92" s="6"/>
      <c r="AM92" s="51"/>
    </row>
    <row r="93" spans="1:39" ht="2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51"/>
      <c r="AB93" s="6"/>
      <c r="AC93" s="6"/>
      <c r="AD93" s="6"/>
      <c r="AE93" s="6"/>
      <c r="AF93" s="6"/>
      <c r="AG93" s="6"/>
      <c r="AH93" s="6"/>
      <c r="AI93" s="6"/>
      <c r="AJ93" s="6"/>
      <c r="AK93" s="6"/>
      <c r="AL93" s="6"/>
      <c r="AM93" s="51"/>
    </row>
    <row r="94" spans="1:39" ht="22.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51"/>
      <c r="AB94" s="6"/>
      <c r="AC94" s="6"/>
      <c r="AD94" s="6"/>
      <c r="AE94" s="6"/>
      <c r="AF94" s="6"/>
      <c r="AG94" s="6"/>
      <c r="AH94" s="6"/>
      <c r="AI94" s="6"/>
      <c r="AJ94" s="6"/>
      <c r="AK94" s="6"/>
      <c r="AL94" s="6"/>
      <c r="AM94" s="51"/>
    </row>
    <row r="95" spans="1:39" ht="22.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51"/>
      <c r="AB95" s="6"/>
      <c r="AC95" s="6"/>
      <c r="AD95" s="6"/>
      <c r="AE95" s="6"/>
      <c r="AF95" s="6"/>
      <c r="AG95" s="6"/>
      <c r="AH95" s="6"/>
      <c r="AI95" s="6"/>
      <c r="AJ95" s="6"/>
      <c r="AK95" s="6"/>
      <c r="AL95" s="6"/>
      <c r="AM95" s="51"/>
    </row>
    <row r="96" spans="1:39" ht="22.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51"/>
      <c r="AB96" s="6"/>
      <c r="AC96" s="6"/>
      <c r="AD96" s="6"/>
      <c r="AE96" s="6"/>
      <c r="AF96" s="6"/>
      <c r="AG96" s="6"/>
      <c r="AH96" s="6"/>
      <c r="AI96" s="6"/>
      <c r="AJ96" s="6"/>
      <c r="AK96" s="6"/>
      <c r="AL96" s="6"/>
      <c r="AM96" s="51"/>
    </row>
    <row r="97" spans="1:39" ht="22.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51"/>
      <c r="AB97" s="6"/>
      <c r="AC97" s="6"/>
      <c r="AD97" s="6"/>
      <c r="AE97" s="6"/>
      <c r="AF97" s="6"/>
      <c r="AG97" s="6"/>
      <c r="AH97" s="6"/>
      <c r="AI97" s="6"/>
      <c r="AJ97" s="6"/>
      <c r="AK97" s="6"/>
      <c r="AL97" s="6"/>
      <c r="AM97" s="51"/>
    </row>
    <row r="98" spans="1:39" ht="22.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51"/>
      <c r="AB98" s="6"/>
      <c r="AC98" s="6"/>
      <c r="AD98" s="6"/>
      <c r="AE98" s="6"/>
      <c r="AF98" s="6"/>
      <c r="AG98" s="6"/>
      <c r="AH98" s="6"/>
      <c r="AI98" s="6"/>
      <c r="AJ98" s="6"/>
      <c r="AK98" s="6"/>
      <c r="AL98" s="6"/>
      <c r="AM98" s="51"/>
    </row>
    <row r="99" spans="1:39" ht="22.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51"/>
      <c r="AB99" s="6"/>
      <c r="AC99" s="6"/>
      <c r="AD99" s="6"/>
      <c r="AE99" s="6"/>
      <c r="AF99" s="6"/>
      <c r="AG99" s="6"/>
      <c r="AH99" s="6"/>
      <c r="AI99" s="6"/>
      <c r="AJ99" s="6"/>
      <c r="AK99" s="6"/>
      <c r="AL99" s="6"/>
      <c r="AM99" s="51"/>
    </row>
    <row r="100" spans="1:39" ht="22.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51"/>
      <c r="AB100" s="6"/>
      <c r="AC100" s="6"/>
      <c r="AD100" s="6"/>
      <c r="AE100" s="6"/>
      <c r="AF100" s="6"/>
      <c r="AG100" s="6"/>
      <c r="AH100" s="6"/>
      <c r="AI100" s="6"/>
      <c r="AJ100" s="6"/>
      <c r="AK100" s="6"/>
      <c r="AL100" s="6"/>
      <c r="AM100" s="51"/>
    </row>
  </sheetData>
  <mergeCells count="8">
    <mergeCell ref="H12:K38"/>
    <mergeCell ref="Q8:AA8"/>
    <mergeCell ref="AB8:AM8"/>
    <mergeCell ref="A1:K1"/>
    <mergeCell ref="A2:K2"/>
    <mergeCell ref="A3:K3"/>
    <mergeCell ref="A4:K4"/>
    <mergeCell ref="A5:K5"/>
  </mergeCells>
  <pageMargins left="0.25" right="0.25"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heetViews>
  <sheetFormatPr defaultColWidth="12.5703125" defaultRowHeight="15" customHeight="1"/>
  <cols>
    <col min="1" max="1" width="2.7109375" customWidth="1"/>
    <col min="2" max="3" width="8" customWidth="1"/>
    <col min="4" max="4" width="8.85546875" customWidth="1"/>
    <col min="5" max="6" width="9.85546875" customWidth="1"/>
    <col min="7" max="7" width="10.140625" customWidth="1"/>
    <col min="8" max="8" width="11.140625" customWidth="1"/>
    <col min="9" max="9" width="13.28515625" customWidth="1"/>
    <col min="10" max="11" width="8" customWidth="1"/>
  </cols>
  <sheetData>
    <row r="1" spans="1:11" ht="20.25">
      <c r="A1" s="147"/>
      <c r="B1" s="343" t="s">
        <v>461</v>
      </c>
      <c r="C1" s="304"/>
      <c r="D1" s="304"/>
      <c r="E1" s="304"/>
      <c r="F1" s="304"/>
      <c r="G1" s="304"/>
      <c r="H1" s="304"/>
      <c r="I1" s="305"/>
      <c r="J1" s="147"/>
      <c r="K1" s="147"/>
    </row>
    <row r="2" spans="1:11">
      <c r="A2" s="147"/>
      <c r="B2" s="337" t="s">
        <v>462</v>
      </c>
      <c r="C2" s="304"/>
      <c r="D2" s="304"/>
      <c r="E2" s="304"/>
      <c r="F2" s="304"/>
      <c r="G2" s="304"/>
      <c r="H2" s="304"/>
      <c r="I2" s="305"/>
      <c r="J2" s="147"/>
      <c r="K2" s="147"/>
    </row>
    <row r="3" spans="1:11">
      <c r="A3" s="147"/>
      <c r="B3" s="197" t="s">
        <v>463</v>
      </c>
      <c r="C3" s="197"/>
      <c r="D3" s="197"/>
      <c r="E3" s="197"/>
      <c r="F3" s="197"/>
      <c r="G3" s="197"/>
      <c r="H3" s="197"/>
      <c r="I3" s="197"/>
      <c r="J3" s="147"/>
      <c r="K3" s="147"/>
    </row>
    <row r="4" spans="1:11">
      <c r="A4" s="147"/>
      <c r="B4" s="197" t="s">
        <v>464</v>
      </c>
      <c r="C4" s="197"/>
      <c r="D4" s="197"/>
      <c r="E4" s="197"/>
      <c r="F4" s="197"/>
      <c r="G4" s="197"/>
      <c r="H4" s="197"/>
      <c r="I4" s="197"/>
      <c r="J4" s="147"/>
      <c r="K4" s="147"/>
    </row>
    <row r="5" spans="1:11">
      <c r="A5" s="147"/>
      <c r="B5" s="197" t="s">
        <v>465</v>
      </c>
      <c r="C5" s="197"/>
      <c r="D5" s="197"/>
      <c r="E5" s="197"/>
      <c r="F5" s="197"/>
      <c r="G5" s="197"/>
      <c r="H5" s="197"/>
      <c r="I5" s="197"/>
      <c r="J5" s="147"/>
      <c r="K5" s="147"/>
    </row>
    <row r="6" spans="1:11">
      <c r="A6" s="147"/>
      <c r="B6" s="35"/>
      <c r="C6" s="35"/>
      <c r="D6" s="35"/>
      <c r="E6" s="35"/>
      <c r="F6" s="35"/>
      <c r="G6" s="35"/>
      <c r="H6" s="35"/>
      <c r="I6" s="35"/>
      <c r="J6" s="147"/>
      <c r="K6" s="147"/>
    </row>
    <row r="7" spans="1:11">
      <c r="A7" s="147"/>
      <c r="B7" s="198">
        <v>1</v>
      </c>
      <c r="C7" s="197" t="s">
        <v>466</v>
      </c>
      <c r="D7" s="35"/>
      <c r="E7" s="35"/>
      <c r="F7" s="35"/>
      <c r="G7" s="345" t="str">
        <f>Introduction!D16</f>
        <v>Saroj Kumari</v>
      </c>
      <c r="H7" s="304"/>
      <c r="I7" s="305"/>
      <c r="J7" s="147"/>
      <c r="K7" s="147"/>
    </row>
    <row r="8" spans="1:11">
      <c r="A8" s="147"/>
      <c r="B8" s="198"/>
      <c r="C8" s="35"/>
      <c r="D8" s="35"/>
      <c r="E8" s="35"/>
      <c r="F8" s="35"/>
      <c r="G8" s="439" t="str">
        <f>Introduction!D19</f>
        <v>GSSS xyz</v>
      </c>
      <c r="H8" s="314"/>
      <c r="I8" s="315"/>
      <c r="J8" s="147"/>
      <c r="K8" s="147"/>
    </row>
    <row r="9" spans="1:11">
      <c r="A9" s="147"/>
      <c r="B9" s="198"/>
      <c r="C9" s="35"/>
      <c r="D9" s="35"/>
      <c r="E9" s="35"/>
      <c r="F9" s="35"/>
      <c r="G9" s="318"/>
      <c r="H9" s="319"/>
      <c r="I9" s="320"/>
      <c r="J9" s="147"/>
      <c r="K9" s="147"/>
    </row>
    <row r="10" spans="1:11">
      <c r="A10" s="147"/>
      <c r="B10" s="198">
        <v>2</v>
      </c>
      <c r="C10" s="197" t="s">
        <v>467</v>
      </c>
      <c r="D10" s="35"/>
      <c r="E10" s="35"/>
      <c r="F10" s="35"/>
      <c r="G10" s="345" t="str">
        <f>Introduction!D20</f>
        <v>ABCDE1234A</v>
      </c>
      <c r="H10" s="304"/>
      <c r="I10" s="305"/>
      <c r="J10" s="147"/>
      <c r="K10" s="147"/>
    </row>
    <row r="11" spans="1:11">
      <c r="A11" s="147"/>
      <c r="B11" s="198">
        <v>3</v>
      </c>
      <c r="C11" s="197" t="s">
        <v>23</v>
      </c>
      <c r="D11" s="35"/>
      <c r="E11" s="35"/>
      <c r="F11" s="35"/>
      <c r="G11" s="345" t="str">
        <f>Introduction!D21</f>
        <v>Resident</v>
      </c>
      <c r="H11" s="304"/>
      <c r="I11" s="305"/>
      <c r="J11" s="147"/>
      <c r="K11" s="147"/>
    </row>
    <row r="12" spans="1:11">
      <c r="A12" s="147"/>
      <c r="B12" s="199"/>
      <c r="C12" s="35"/>
      <c r="D12" s="35"/>
      <c r="E12" s="35"/>
      <c r="F12" s="35"/>
      <c r="G12" s="35"/>
      <c r="H12" s="35"/>
      <c r="I12" s="200"/>
      <c r="J12" s="147"/>
      <c r="K12" s="147"/>
    </row>
    <row r="13" spans="1:11">
      <c r="A13" s="147"/>
      <c r="B13" s="201" t="s">
        <v>468</v>
      </c>
      <c r="C13" s="35"/>
      <c r="D13" s="35"/>
      <c r="E13" s="35"/>
      <c r="F13" s="35"/>
      <c r="G13" s="35"/>
      <c r="H13" s="35"/>
      <c r="I13" s="200"/>
      <c r="J13" s="147"/>
      <c r="K13" s="147"/>
    </row>
    <row r="14" spans="1:11">
      <c r="A14" s="147"/>
      <c r="B14" s="201" t="s">
        <v>469</v>
      </c>
      <c r="C14" s="35"/>
      <c r="D14" s="35"/>
      <c r="E14" s="35"/>
      <c r="F14" s="35"/>
      <c r="G14" s="35"/>
      <c r="H14" s="35"/>
      <c r="I14" s="200"/>
      <c r="J14" s="147"/>
      <c r="K14" s="147"/>
    </row>
    <row r="15" spans="1:11">
      <c r="A15" s="147"/>
      <c r="B15" s="202"/>
      <c r="C15" s="35"/>
      <c r="D15" s="35"/>
      <c r="E15" s="35"/>
      <c r="F15" s="35"/>
      <c r="G15" s="35"/>
      <c r="H15" s="35"/>
      <c r="I15" s="200"/>
      <c r="J15" s="147"/>
      <c r="K15" s="147"/>
    </row>
    <row r="16" spans="1:11">
      <c r="A16" s="147"/>
      <c r="B16" s="198">
        <v>1</v>
      </c>
      <c r="C16" s="198" t="s">
        <v>470</v>
      </c>
      <c r="D16" s="35" t="s">
        <v>471</v>
      </c>
      <c r="E16" s="35"/>
      <c r="F16" s="35"/>
      <c r="G16" s="35"/>
      <c r="H16" s="35"/>
      <c r="I16" s="200"/>
      <c r="J16" s="147"/>
      <c r="K16" s="147"/>
    </row>
    <row r="17" spans="1:11">
      <c r="A17" s="147"/>
      <c r="B17" s="197"/>
      <c r="C17" s="197"/>
      <c r="D17" s="35" t="s">
        <v>472</v>
      </c>
      <c r="E17" s="35"/>
      <c r="F17" s="35"/>
      <c r="G17" s="35"/>
      <c r="H17" s="440">
        <f>'10E Statement'!F10</f>
        <v>0</v>
      </c>
      <c r="I17" s="305"/>
      <c r="J17" s="147"/>
      <c r="K17" s="147"/>
    </row>
    <row r="18" spans="1:11">
      <c r="A18" s="147"/>
      <c r="B18" s="197"/>
      <c r="C18" s="197" t="s">
        <v>473</v>
      </c>
      <c r="D18" s="35" t="s">
        <v>474</v>
      </c>
      <c r="E18" s="35"/>
      <c r="F18" s="35"/>
      <c r="G18" s="35"/>
      <c r="H18" s="35"/>
      <c r="I18" s="200"/>
      <c r="J18" s="147"/>
      <c r="K18" s="147"/>
    </row>
    <row r="19" spans="1:11">
      <c r="A19" s="147"/>
      <c r="B19" s="197"/>
      <c r="C19" s="197"/>
      <c r="D19" s="35" t="s">
        <v>475</v>
      </c>
      <c r="E19" s="35"/>
      <c r="F19" s="35"/>
      <c r="G19" s="35"/>
      <c r="H19" s="35"/>
      <c r="I19" s="200"/>
      <c r="J19" s="147"/>
      <c r="K19" s="147"/>
    </row>
    <row r="20" spans="1:11">
      <c r="A20" s="147"/>
      <c r="B20" s="197"/>
      <c r="C20" s="197"/>
      <c r="D20" s="35" t="s">
        <v>476</v>
      </c>
      <c r="E20" s="35"/>
      <c r="F20" s="35"/>
      <c r="G20" s="35"/>
      <c r="H20" s="35"/>
      <c r="I20" s="200"/>
      <c r="J20" s="147"/>
      <c r="K20" s="147"/>
    </row>
    <row r="21" spans="1:11" ht="15.75" customHeight="1">
      <c r="A21" s="147"/>
      <c r="B21" s="197"/>
      <c r="C21" s="197"/>
      <c r="D21" s="35" t="s">
        <v>477</v>
      </c>
      <c r="E21" s="35"/>
      <c r="F21" s="35"/>
      <c r="G21" s="35"/>
      <c r="H21" s="440">
        <v>0</v>
      </c>
      <c r="I21" s="305"/>
      <c r="J21" s="147"/>
      <c r="K21" s="147"/>
    </row>
    <row r="22" spans="1:11" ht="15.75" customHeight="1">
      <c r="A22" s="147"/>
      <c r="B22" s="197"/>
      <c r="C22" s="197" t="s">
        <v>478</v>
      </c>
      <c r="D22" s="35" t="s">
        <v>479</v>
      </c>
      <c r="E22" s="35"/>
      <c r="F22" s="35"/>
      <c r="G22" s="35"/>
      <c r="H22" s="35"/>
      <c r="I22" s="200"/>
      <c r="J22" s="147"/>
      <c r="K22" s="147"/>
    </row>
    <row r="23" spans="1:11" ht="15.75" customHeight="1">
      <c r="A23" s="147"/>
      <c r="B23" s="197"/>
      <c r="C23" s="197"/>
      <c r="D23" s="35" t="s">
        <v>480</v>
      </c>
      <c r="E23" s="35"/>
      <c r="F23" s="35"/>
      <c r="G23" s="35"/>
      <c r="H23" s="35"/>
      <c r="I23" s="200"/>
      <c r="J23" s="147"/>
      <c r="K23" s="147"/>
    </row>
    <row r="24" spans="1:11" ht="15.75" customHeight="1">
      <c r="A24" s="147"/>
      <c r="B24" s="197"/>
      <c r="C24" s="197"/>
      <c r="D24" s="35" t="s">
        <v>481</v>
      </c>
      <c r="E24" s="35"/>
      <c r="F24" s="35"/>
      <c r="G24" s="35"/>
      <c r="H24" s="35"/>
      <c r="I24" s="200"/>
      <c r="J24" s="147"/>
      <c r="K24" s="147"/>
    </row>
    <row r="25" spans="1:11" ht="15.75" customHeight="1">
      <c r="A25" s="147"/>
      <c r="B25" s="197"/>
      <c r="C25" s="197"/>
      <c r="D25" s="35" t="s">
        <v>482</v>
      </c>
      <c r="E25" s="35"/>
      <c r="F25" s="35"/>
      <c r="G25" s="35"/>
      <c r="H25" s="35"/>
      <c r="I25" s="200"/>
      <c r="J25" s="147"/>
      <c r="K25" s="147"/>
    </row>
    <row r="26" spans="1:11" ht="15.75" customHeight="1">
      <c r="A26" s="147"/>
      <c r="B26" s="197"/>
      <c r="C26" s="197"/>
      <c r="D26" s="35" t="s">
        <v>483</v>
      </c>
      <c r="E26" s="35"/>
      <c r="F26" s="35"/>
      <c r="G26" s="35"/>
      <c r="H26" s="35"/>
      <c r="I26" s="200"/>
      <c r="J26" s="147"/>
      <c r="K26" s="147"/>
    </row>
    <row r="27" spans="1:11" ht="15.75" customHeight="1">
      <c r="A27" s="147"/>
      <c r="B27" s="197"/>
      <c r="C27" s="197"/>
      <c r="D27" s="35" t="s">
        <v>484</v>
      </c>
      <c r="E27" s="35"/>
      <c r="F27" s="35"/>
      <c r="G27" s="35"/>
      <c r="H27" s="35"/>
      <c r="I27" s="200"/>
      <c r="J27" s="147"/>
      <c r="K27" s="147"/>
    </row>
    <row r="28" spans="1:11" ht="15.75" customHeight="1">
      <c r="A28" s="147"/>
      <c r="B28" s="197"/>
      <c r="C28" s="197"/>
      <c r="D28" s="35" t="s">
        <v>485</v>
      </c>
      <c r="E28" s="35"/>
      <c r="F28" s="35"/>
      <c r="G28" s="35"/>
      <c r="H28" s="440">
        <v>0</v>
      </c>
      <c r="I28" s="305"/>
      <c r="J28" s="147"/>
      <c r="K28" s="147"/>
    </row>
    <row r="29" spans="1:11" ht="15.75" customHeight="1">
      <c r="A29" s="147"/>
      <c r="B29" s="197"/>
      <c r="C29" s="197" t="s">
        <v>486</v>
      </c>
      <c r="D29" s="35" t="s">
        <v>487</v>
      </c>
      <c r="E29" s="35"/>
      <c r="F29" s="35"/>
      <c r="G29" s="35"/>
      <c r="H29" s="35"/>
      <c r="I29" s="200"/>
      <c r="J29" s="147"/>
      <c r="K29" s="147"/>
    </row>
    <row r="30" spans="1:11" ht="15.75" customHeight="1">
      <c r="A30" s="147"/>
      <c r="B30" s="35"/>
      <c r="C30" s="35"/>
      <c r="D30" s="35" t="s">
        <v>488</v>
      </c>
      <c r="E30" s="35"/>
      <c r="F30" s="35"/>
      <c r="G30" s="35"/>
      <c r="H30" s="440">
        <v>0</v>
      </c>
      <c r="I30" s="305"/>
      <c r="J30" s="147"/>
      <c r="K30" s="147"/>
    </row>
    <row r="31" spans="1:11" ht="15.75" customHeight="1">
      <c r="A31" s="147"/>
      <c r="B31" s="198">
        <v>2</v>
      </c>
      <c r="C31" s="35" t="s">
        <v>489</v>
      </c>
      <c r="D31" s="35"/>
      <c r="E31" s="35"/>
      <c r="F31" s="35"/>
      <c r="G31" s="35"/>
      <c r="H31" s="35"/>
      <c r="I31" s="200"/>
      <c r="J31" s="147"/>
      <c r="K31" s="147"/>
    </row>
    <row r="32" spans="1:11" ht="15.75" customHeight="1">
      <c r="A32" s="147"/>
      <c r="B32" s="35"/>
      <c r="C32" s="35" t="s">
        <v>490</v>
      </c>
      <c r="D32" s="35"/>
      <c r="E32" s="35"/>
      <c r="F32" s="35"/>
      <c r="G32" s="35"/>
      <c r="H32" s="35"/>
      <c r="I32" s="200"/>
      <c r="J32" s="147"/>
      <c r="K32" s="147"/>
    </row>
    <row r="33" spans="1:11" ht="15.75" customHeight="1">
      <c r="A33" s="147"/>
      <c r="B33" s="35"/>
      <c r="C33" s="35"/>
      <c r="D33" s="35"/>
      <c r="E33" s="35"/>
      <c r="F33" s="35"/>
      <c r="G33" s="35"/>
      <c r="H33" s="35"/>
      <c r="I33" s="35"/>
      <c r="J33" s="147"/>
      <c r="K33" s="147"/>
    </row>
    <row r="34" spans="1:11" ht="15.75" customHeight="1">
      <c r="A34" s="147"/>
      <c r="B34" s="35"/>
      <c r="C34" s="35"/>
      <c r="D34" s="35"/>
      <c r="E34" s="35"/>
      <c r="F34" s="35"/>
      <c r="G34" s="35"/>
      <c r="H34" s="35"/>
      <c r="I34" s="35"/>
      <c r="J34" s="147"/>
      <c r="K34" s="147"/>
    </row>
    <row r="35" spans="1:11" ht="15.75" customHeight="1">
      <c r="A35" s="147"/>
      <c r="B35" s="35"/>
      <c r="C35" s="35"/>
      <c r="D35" s="35"/>
      <c r="E35" s="35"/>
      <c r="F35" s="35"/>
      <c r="G35" s="35"/>
      <c r="H35" s="35"/>
      <c r="I35" s="35"/>
      <c r="J35" s="147"/>
      <c r="K35" s="147"/>
    </row>
    <row r="36" spans="1:11" ht="15.75" customHeight="1">
      <c r="A36" s="147"/>
      <c r="B36" s="35"/>
      <c r="C36" s="35"/>
      <c r="D36" s="35"/>
      <c r="E36" s="35"/>
      <c r="F36" s="35"/>
      <c r="G36" s="35"/>
      <c r="H36" s="197" t="s">
        <v>491</v>
      </c>
      <c r="I36" s="35"/>
      <c r="J36" s="147"/>
      <c r="K36" s="147"/>
    </row>
    <row r="37" spans="1:11" ht="15.75" customHeight="1">
      <c r="A37" s="147"/>
      <c r="B37" s="35"/>
      <c r="C37" s="35"/>
      <c r="D37" s="35"/>
      <c r="E37" s="35"/>
      <c r="F37" s="35"/>
      <c r="G37" s="35"/>
      <c r="H37" s="35"/>
      <c r="I37" s="35"/>
      <c r="J37" s="147"/>
      <c r="K37" s="147"/>
    </row>
    <row r="38" spans="1:11" ht="15.75" customHeight="1">
      <c r="A38" s="147"/>
      <c r="B38" s="441" t="s">
        <v>492</v>
      </c>
      <c r="C38" s="304"/>
      <c r="D38" s="304"/>
      <c r="E38" s="304"/>
      <c r="F38" s="304"/>
      <c r="G38" s="304"/>
      <c r="H38" s="304"/>
      <c r="I38" s="305"/>
      <c r="J38" s="147"/>
      <c r="K38" s="147"/>
    </row>
    <row r="39" spans="1:11" ht="15.75" customHeight="1">
      <c r="A39" s="147"/>
      <c r="B39" s="35"/>
      <c r="C39" s="203" t="s">
        <v>493</v>
      </c>
      <c r="D39" s="442" t="str">
        <f>Introduction!D16</f>
        <v>Saroj Kumari</v>
      </c>
      <c r="E39" s="304"/>
      <c r="F39" s="305"/>
      <c r="G39" s="35" t="s">
        <v>494</v>
      </c>
      <c r="H39" s="35"/>
      <c r="I39" s="35"/>
      <c r="J39" s="147"/>
      <c r="K39" s="147"/>
    </row>
    <row r="40" spans="1:11" ht="15.75" customHeight="1">
      <c r="A40" s="147"/>
      <c r="B40" s="35" t="s">
        <v>495</v>
      </c>
      <c r="C40" s="35"/>
      <c r="D40" s="35"/>
      <c r="E40" s="35"/>
      <c r="F40" s="35"/>
      <c r="G40" s="35"/>
      <c r="H40" s="35"/>
      <c r="I40" s="35"/>
      <c r="J40" s="147"/>
      <c r="K40" s="147"/>
    </row>
    <row r="41" spans="1:11" ht="15.75" customHeight="1">
      <c r="A41" s="147"/>
      <c r="B41" s="35" t="s">
        <v>496</v>
      </c>
      <c r="C41" s="35"/>
      <c r="D41" s="35"/>
      <c r="E41" s="35"/>
      <c r="F41" s="35"/>
      <c r="G41" s="35"/>
      <c r="H41" s="35"/>
      <c r="I41" s="35"/>
      <c r="J41" s="147"/>
      <c r="K41" s="147"/>
    </row>
    <row r="42" spans="1:11" ht="15.75" customHeight="1">
      <c r="A42" s="147"/>
      <c r="B42" s="35"/>
      <c r="C42" s="35"/>
      <c r="D42" s="35"/>
      <c r="E42" s="35"/>
      <c r="F42" s="35"/>
      <c r="G42" s="35"/>
      <c r="H42" s="35"/>
      <c r="I42" s="35"/>
      <c r="J42" s="147"/>
      <c r="K42" s="147"/>
    </row>
    <row r="43" spans="1:11" ht="15.75" customHeight="1">
      <c r="A43" s="147"/>
      <c r="B43" s="35"/>
      <c r="C43" s="35"/>
      <c r="D43" s="35"/>
      <c r="E43" s="35"/>
      <c r="F43" s="35"/>
      <c r="G43" s="35"/>
      <c r="H43" s="35"/>
      <c r="I43" s="35"/>
      <c r="J43" s="147"/>
      <c r="K43" s="147"/>
    </row>
    <row r="44" spans="1:11" ht="15.75" customHeight="1">
      <c r="A44" s="147"/>
      <c r="B44" s="35"/>
      <c r="C44" s="35"/>
      <c r="D44" s="35"/>
      <c r="E44" s="35"/>
      <c r="F44" s="35"/>
      <c r="G44" s="35"/>
      <c r="H44" s="197" t="s">
        <v>182</v>
      </c>
      <c r="I44" s="35"/>
      <c r="J44" s="147"/>
      <c r="K44" s="147"/>
    </row>
    <row r="45" spans="1:11" ht="15.75" customHeight="1">
      <c r="A45" s="147"/>
      <c r="B45" s="35"/>
      <c r="C45" s="35"/>
      <c r="D45" s="35"/>
      <c r="E45" s="35"/>
      <c r="F45" s="35"/>
      <c r="G45" s="35"/>
      <c r="H45" s="35"/>
      <c r="I45" s="35"/>
      <c r="J45" s="147"/>
      <c r="K45" s="147"/>
    </row>
    <row r="46" spans="1:11" ht="15.75" customHeight="1">
      <c r="A46" s="147"/>
      <c r="B46" s="35"/>
      <c r="C46" s="35"/>
      <c r="D46" s="35"/>
      <c r="E46" s="35"/>
      <c r="F46" s="35"/>
      <c r="G46" s="35"/>
      <c r="H46" s="35"/>
      <c r="I46" s="35"/>
      <c r="J46" s="147"/>
      <c r="K46" s="147"/>
    </row>
    <row r="47" spans="1:11" ht="15.75" customHeight="1">
      <c r="A47" s="147"/>
      <c r="B47" s="201" t="s">
        <v>497</v>
      </c>
      <c r="C47" s="443" t="str">
        <f>Introduction!D19</f>
        <v>GSSS xyz</v>
      </c>
      <c r="D47" s="304"/>
      <c r="E47" s="305"/>
      <c r="F47" s="35"/>
      <c r="G47" s="35"/>
      <c r="H47" s="35"/>
      <c r="I47" s="35"/>
      <c r="J47" s="147"/>
      <c r="K47" s="147"/>
    </row>
    <row r="48" spans="1:11" ht="15.75" customHeight="1">
      <c r="A48" s="147"/>
      <c r="B48" s="201" t="s">
        <v>498</v>
      </c>
      <c r="C48" s="433">
        <f ca="1">Introduction!D73</f>
        <v>45627</v>
      </c>
      <c r="D48" s="304"/>
      <c r="E48" s="305"/>
      <c r="F48" s="35"/>
      <c r="G48" s="35"/>
      <c r="H48" s="35"/>
      <c r="I48" s="35"/>
      <c r="J48" s="147"/>
      <c r="K48" s="147"/>
    </row>
    <row r="49" spans="1:11" ht="15.75" customHeight="1">
      <c r="A49" s="147"/>
      <c r="B49" s="35"/>
      <c r="C49" s="35"/>
      <c r="D49" s="35"/>
      <c r="E49" s="35"/>
      <c r="F49" s="35"/>
      <c r="G49" s="35"/>
      <c r="H49" s="35"/>
      <c r="I49" s="35"/>
      <c r="J49" s="147"/>
      <c r="K49" s="147"/>
    </row>
    <row r="50" spans="1:11" ht="15.75" customHeight="1">
      <c r="A50" s="147"/>
      <c r="B50" s="35"/>
      <c r="C50" s="35"/>
      <c r="D50" s="35"/>
      <c r="E50" s="35"/>
      <c r="F50" s="35"/>
      <c r="G50" s="35"/>
      <c r="H50" s="35"/>
      <c r="I50" s="35"/>
      <c r="J50" s="147"/>
      <c r="K50" s="147"/>
    </row>
    <row r="51" spans="1:11" ht="15.75" customHeight="1">
      <c r="A51" s="147"/>
      <c r="B51" s="444" t="s">
        <v>499</v>
      </c>
      <c r="C51" s="304"/>
      <c r="D51" s="304"/>
      <c r="E51" s="304"/>
      <c r="F51" s="304"/>
      <c r="G51" s="304"/>
      <c r="H51" s="304"/>
      <c r="I51" s="305"/>
      <c r="J51" s="147"/>
      <c r="K51" s="147"/>
    </row>
    <row r="52" spans="1:11" ht="15.75" customHeight="1">
      <c r="A52" s="147"/>
      <c r="B52" s="337" t="s">
        <v>500</v>
      </c>
      <c r="C52" s="304"/>
      <c r="D52" s="304"/>
      <c r="E52" s="304"/>
      <c r="F52" s="304"/>
      <c r="G52" s="304"/>
      <c r="H52" s="304"/>
      <c r="I52" s="305"/>
      <c r="J52" s="147"/>
      <c r="K52" s="147"/>
    </row>
    <row r="53" spans="1:11" ht="15.75" customHeight="1">
      <c r="A53" s="147"/>
      <c r="B53" s="35"/>
      <c r="C53" s="35"/>
      <c r="D53" s="35"/>
      <c r="E53" s="35"/>
      <c r="F53" s="35"/>
      <c r="G53" s="35"/>
      <c r="H53" s="35"/>
      <c r="I53" s="35"/>
      <c r="J53" s="147"/>
      <c r="K53" s="147"/>
    </row>
    <row r="54" spans="1:11" ht="15.75" customHeight="1">
      <c r="A54" s="147"/>
      <c r="B54" s="442" t="s">
        <v>501</v>
      </c>
      <c r="C54" s="304"/>
      <c r="D54" s="304"/>
      <c r="E54" s="304"/>
      <c r="F54" s="304"/>
      <c r="G54" s="304"/>
      <c r="H54" s="304"/>
      <c r="I54" s="305"/>
      <c r="J54" s="147"/>
      <c r="K54" s="147"/>
    </row>
    <row r="55" spans="1:11" ht="15.75" customHeight="1">
      <c r="A55" s="147"/>
      <c r="B55" s="203">
        <v>1</v>
      </c>
      <c r="C55" s="204" t="s">
        <v>502</v>
      </c>
      <c r="D55" s="204"/>
      <c r="E55" s="204"/>
      <c r="F55" s="204"/>
      <c r="G55" s="204"/>
      <c r="H55" s="204"/>
      <c r="I55" s="204"/>
      <c r="J55" s="147"/>
      <c r="K55" s="147"/>
    </row>
    <row r="56" spans="1:11" ht="15.75" customHeight="1">
      <c r="A56" s="147"/>
      <c r="B56" s="203"/>
      <c r="C56" s="204" t="s">
        <v>503</v>
      </c>
      <c r="D56" s="204"/>
      <c r="E56" s="204"/>
      <c r="F56" s="204"/>
      <c r="G56" s="204"/>
      <c r="H56" s="205">
        <f>'10E Statement'!H10</f>
        <v>-38000</v>
      </c>
      <c r="I56" s="205"/>
      <c r="J56" s="147"/>
      <c r="K56" s="147"/>
    </row>
    <row r="57" spans="1:11" ht="15.75" customHeight="1">
      <c r="A57" s="147"/>
      <c r="B57" s="203">
        <v>2</v>
      </c>
      <c r="C57" s="35" t="s">
        <v>504</v>
      </c>
      <c r="D57" s="35"/>
      <c r="E57" s="35"/>
      <c r="F57" s="35"/>
      <c r="G57" s="35"/>
      <c r="H57" s="206">
        <f>'10E Statement'!F10</f>
        <v>0</v>
      </c>
      <c r="I57" s="206"/>
      <c r="J57" s="147"/>
      <c r="K57" s="147"/>
    </row>
    <row r="58" spans="1:11" ht="15.75" customHeight="1">
      <c r="A58" s="147"/>
      <c r="B58" s="203">
        <v>3</v>
      </c>
      <c r="C58" s="204" t="s">
        <v>505</v>
      </c>
      <c r="D58" s="204"/>
      <c r="E58" s="204"/>
      <c r="F58" s="204"/>
      <c r="G58" s="204"/>
      <c r="H58" s="207"/>
      <c r="I58" s="207"/>
      <c r="J58" s="147"/>
      <c r="K58" s="147"/>
    </row>
    <row r="59" spans="1:11" ht="15.75" customHeight="1">
      <c r="A59" s="147"/>
      <c r="B59" s="203"/>
      <c r="C59" s="204" t="s">
        <v>506</v>
      </c>
      <c r="D59" s="204"/>
      <c r="E59" s="204"/>
      <c r="F59" s="204"/>
      <c r="G59" s="204"/>
      <c r="H59" s="205">
        <f>H56+H57</f>
        <v>-38000</v>
      </c>
      <c r="I59" s="205"/>
      <c r="J59" s="147"/>
      <c r="K59" s="147"/>
    </row>
    <row r="60" spans="1:11" ht="15.75" customHeight="1">
      <c r="A60" s="147"/>
      <c r="B60" s="203">
        <v>4</v>
      </c>
      <c r="C60" s="35" t="s">
        <v>507</v>
      </c>
      <c r="D60" s="35"/>
      <c r="E60" s="35"/>
      <c r="F60" s="35"/>
      <c r="G60" s="35"/>
      <c r="H60" s="206">
        <f>'10E Statement'!F11</f>
        <v>0</v>
      </c>
      <c r="I60" s="206"/>
      <c r="J60" s="147"/>
      <c r="K60" s="147"/>
    </row>
    <row r="61" spans="1:11" ht="15.75" customHeight="1">
      <c r="A61" s="147"/>
      <c r="B61" s="203">
        <v>5</v>
      </c>
      <c r="C61" s="204" t="s">
        <v>508</v>
      </c>
      <c r="D61" s="204"/>
      <c r="E61" s="204"/>
      <c r="F61" s="204"/>
      <c r="G61" s="204"/>
      <c r="H61" s="205">
        <f>'10E Statement'!E11</f>
        <v>0</v>
      </c>
      <c r="I61" s="205"/>
      <c r="J61" s="147"/>
      <c r="K61" s="147"/>
    </row>
    <row r="62" spans="1:11" ht="15.75" customHeight="1">
      <c r="A62" s="147"/>
      <c r="B62" s="203">
        <v>6</v>
      </c>
      <c r="C62" s="35" t="s">
        <v>509</v>
      </c>
      <c r="D62" s="35"/>
      <c r="E62" s="35"/>
      <c r="F62" s="35"/>
      <c r="G62" s="35"/>
      <c r="H62" s="206">
        <f>H60-H61</f>
        <v>0</v>
      </c>
      <c r="I62" s="206"/>
      <c r="J62" s="147"/>
      <c r="K62" s="147"/>
    </row>
    <row r="63" spans="1:11" ht="15.75" customHeight="1">
      <c r="A63" s="147"/>
      <c r="B63" s="203">
        <v>7</v>
      </c>
      <c r="C63" s="204" t="s">
        <v>510</v>
      </c>
      <c r="D63" s="204"/>
      <c r="E63" s="204"/>
      <c r="F63" s="204"/>
      <c r="G63" s="204"/>
      <c r="H63" s="207"/>
      <c r="I63" s="207"/>
      <c r="J63" s="147"/>
      <c r="K63" s="147"/>
    </row>
    <row r="64" spans="1:11" ht="15.75" customHeight="1">
      <c r="A64" s="147"/>
      <c r="B64" s="203"/>
      <c r="C64" s="204" t="s">
        <v>511</v>
      </c>
      <c r="D64" s="204"/>
      <c r="E64" s="204"/>
      <c r="F64" s="204"/>
      <c r="G64" s="204"/>
      <c r="H64" s="205">
        <f>SUM(I74:I83, I87:I103)</f>
        <v>0</v>
      </c>
      <c r="I64" s="205"/>
      <c r="J64" s="147"/>
      <c r="K64" s="147"/>
    </row>
    <row r="65" spans="1:11" ht="15.75" customHeight="1">
      <c r="A65" s="147"/>
      <c r="B65" s="203">
        <v>8</v>
      </c>
      <c r="C65" s="35" t="s">
        <v>512</v>
      </c>
      <c r="D65" s="35"/>
      <c r="E65" s="35"/>
      <c r="F65" s="35"/>
      <c r="G65" s="35"/>
      <c r="H65" s="208"/>
      <c r="I65" s="208"/>
      <c r="J65" s="147"/>
      <c r="K65" s="147"/>
    </row>
    <row r="66" spans="1:11" ht="15.75" customHeight="1">
      <c r="A66" s="147"/>
      <c r="B66" s="203"/>
      <c r="C66" s="35" t="s">
        <v>513</v>
      </c>
      <c r="D66" s="35"/>
      <c r="E66" s="35"/>
      <c r="F66" s="35"/>
      <c r="G66" s="35"/>
      <c r="H66" s="206">
        <f>IF(H62-H64&gt;0, H62-H64, 0)</f>
        <v>0</v>
      </c>
      <c r="I66" s="206"/>
      <c r="J66" s="147"/>
      <c r="K66" s="147"/>
    </row>
    <row r="67" spans="1:11" ht="15.75" customHeight="1">
      <c r="A67" s="147"/>
      <c r="B67" s="35"/>
      <c r="C67" s="35"/>
      <c r="D67" s="35"/>
      <c r="E67" s="35"/>
      <c r="F67" s="35"/>
      <c r="G67" s="35"/>
      <c r="H67" s="35"/>
      <c r="I67" s="35"/>
      <c r="J67" s="147"/>
      <c r="K67" s="147"/>
    </row>
    <row r="68" spans="1:11" ht="15.75" customHeight="1">
      <c r="A68" s="147"/>
      <c r="B68" s="441" t="s">
        <v>514</v>
      </c>
      <c r="C68" s="304"/>
      <c r="D68" s="304"/>
      <c r="E68" s="304"/>
      <c r="F68" s="304"/>
      <c r="G68" s="304"/>
      <c r="H68" s="304"/>
      <c r="I68" s="305"/>
      <c r="J68" s="147"/>
      <c r="K68" s="147"/>
    </row>
    <row r="69" spans="1:11" ht="15.75" customHeight="1">
      <c r="A69" s="147"/>
      <c r="B69" s="337" t="s">
        <v>515</v>
      </c>
      <c r="C69" s="304"/>
      <c r="D69" s="304"/>
      <c r="E69" s="304"/>
      <c r="F69" s="304"/>
      <c r="G69" s="304"/>
      <c r="H69" s="304"/>
      <c r="I69" s="305"/>
      <c r="J69" s="147"/>
      <c r="K69" s="147"/>
    </row>
    <row r="70" spans="1:11" ht="15.75" customHeight="1">
      <c r="A70" s="147"/>
      <c r="B70" s="35"/>
      <c r="C70" s="35"/>
      <c r="D70" s="35"/>
      <c r="E70" s="35"/>
      <c r="F70" s="35"/>
      <c r="G70" s="35"/>
      <c r="H70" s="35"/>
      <c r="I70" s="35"/>
      <c r="J70" s="147"/>
      <c r="K70" s="147"/>
    </row>
    <row r="71" spans="1:11" ht="15.75" customHeight="1">
      <c r="A71" s="147"/>
      <c r="B71" s="435" t="s">
        <v>516</v>
      </c>
      <c r="C71" s="372"/>
      <c r="D71" s="209" t="s">
        <v>517</v>
      </c>
      <c r="E71" s="209" t="s">
        <v>518</v>
      </c>
      <c r="F71" s="209" t="s">
        <v>519</v>
      </c>
      <c r="G71" s="209" t="s">
        <v>520</v>
      </c>
      <c r="H71" s="209" t="s">
        <v>521</v>
      </c>
      <c r="I71" s="209" t="s">
        <v>522</v>
      </c>
      <c r="J71" s="147"/>
      <c r="K71" s="147"/>
    </row>
    <row r="72" spans="1:11" ht="15.75" customHeight="1">
      <c r="A72" s="147"/>
      <c r="B72" s="436">
        <v>1</v>
      </c>
      <c r="C72" s="248"/>
      <c r="D72" s="210">
        <v>2</v>
      </c>
      <c r="E72" s="210">
        <v>3</v>
      </c>
      <c r="F72" s="210">
        <v>4</v>
      </c>
      <c r="G72" s="210">
        <v>5</v>
      </c>
      <c r="H72" s="210">
        <v>6</v>
      </c>
      <c r="I72" s="210">
        <v>7</v>
      </c>
      <c r="J72" s="147"/>
      <c r="K72" s="147"/>
    </row>
    <row r="73" spans="1:11" ht="19.5" customHeight="1">
      <c r="A73" s="211"/>
      <c r="B73" s="437" t="s">
        <v>106</v>
      </c>
      <c r="C73" s="248"/>
      <c r="D73" s="212">
        <f>'10E Statement'!C11</f>
        <v>-38000</v>
      </c>
      <c r="E73" s="212">
        <f>'10E Statement'!B11</f>
        <v>0</v>
      </c>
      <c r="F73" s="212">
        <f t="shared" ref="F73:F83" si="0">D73+E73</f>
        <v>-38000</v>
      </c>
      <c r="G73" s="212">
        <f>'10E Statement'!E11</f>
        <v>0</v>
      </c>
      <c r="H73" s="212">
        <f>'10E Statement'!F11</f>
        <v>0</v>
      </c>
      <c r="I73" s="212">
        <f t="shared" ref="I73:I83" si="1">H73-G73</f>
        <v>0</v>
      </c>
      <c r="J73" s="211"/>
      <c r="K73" s="211"/>
    </row>
    <row r="74" spans="1:11" ht="19.5" customHeight="1">
      <c r="A74" s="211"/>
      <c r="B74" s="438" t="s">
        <v>107</v>
      </c>
      <c r="C74" s="248"/>
      <c r="D74" s="213">
        <f>'10E Statement'!C12</f>
        <v>0</v>
      </c>
      <c r="E74" s="213">
        <f>'10E Statement'!B12</f>
        <v>0</v>
      </c>
      <c r="F74" s="213">
        <f t="shared" si="0"/>
        <v>0</v>
      </c>
      <c r="G74" s="213">
        <f>'10E Statement'!E12</f>
        <v>0</v>
      </c>
      <c r="H74" s="213">
        <f>'10E Statement'!F12</f>
        <v>0</v>
      </c>
      <c r="I74" s="213">
        <f t="shared" si="1"/>
        <v>0</v>
      </c>
      <c r="J74" s="211"/>
      <c r="K74" s="211"/>
    </row>
    <row r="75" spans="1:11" ht="19.5" customHeight="1">
      <c r="A75" s="211"/>
      <c r="B75" s="438" t="s">
        <v>109</v>
      </c>
      <c r="C75" s="248"/>
      <c r="D75" s="213">
        <f>'10E Statement'!C13</f>
        <v>0</v>
      </c>
      <c r="E75" s="213">
        <f>'10E Statement'!B13</f>
        <v>0</v>
      </c>
      <c r="F75" s="213">
        <f t="shared" si="0"/>
        <v>0</v>
      </c>
      <c r="G75" s="213">
        <f>'10E Statement'!E13</f>
        <v>0</v>
      </c>
      <c r="H75" s="213">
        <f>'10E Statement'!F13</f>
        <v>0</v>
      </c>
      <c r="I75" s="213">
        <f t="shared" si="1"/>
        <v>0</v>
      </c>
      <c r="J75" s="211"/>
      <c r="K75" s="211"/>
    </row>
    <row r="76" spans="1:11" ht="19.5" customHeight="1">
      <c r="A76" s="147"/>
      <c r="B76" s="434" t="s">
        <v>110</v>
      </c>
      <c r="C76" s="354"/>
      <c r="D76" s="213">
        <f>'10E Statement'!C14</f>
        <v>0</v>
      </c>
      <c r="E76" s="213">
        <f>'10E Statement'!B14</f>
        <v>0</v>
      </c>
      <c r="F76" s="213">
        <f t="shared" si="0"/>
        <v>0</v>
      </c>
      <c r="G76" s="213">
        <f>'10E Statement'!E14</f>
        <v>0</v>
      </c>
      <c r="H76" s="213">
        <f>'10E Statement'!F14</f>
        <v>0</v>
      </c>
      <c r="I76" s="213">
        <f t="shared" si="1"/>
        <v>0</v>
      </c>
      <c r="J76" s="147"/>
      <c r="K76" s="147"/>
    </row>
    <row r="77" spans="1:11" ht="19.5" customHeight="1">
      <c r="A77" s="147"/>
      <c r="B77" s="434" t="s">
        <v>111</v>
      </c>
      <c r="C77" s="354"/>
      <c r="D77" s="213">
        <f>'10E Statement'!C15</f>
        <v>0</v>
      </c>
      <c r="E77" s="213">
        <f>'10E Statement'!B15</f>
        <v>0</v>
      </c>
      <c r="F77" s="213">
        <f t="shared" si="0"/>
        <v>0</v>
      </c>
      <c r="G77" s="213">
        <f>'10E Statement'!E15</f>
        <v>0</v>
      </c>
      <c r="H77" s="213">
        <f>'10E Statement'!F15</f>
        <v>0</v>
      </c>
      <c r="I77" s="213">
        <f t="shared" si="1"/>
        <v>0</v>
      </c>
      <c r="J77" s="147"/>
      <c r="K77" s="147"/>
    </row>
    <row r="78" spans="1:11" ht="19.5" customHeight="1">
      <c r="A78" s="147"/>
      <c r="B78" s="434" t="s">
        <v>112</v>
      </c>
      <c r="C78" s="354"/>
      <c r="D78" s="213">
        <f>'10E Statement'!C16</f>
        <v>0</v>
      </c>
      <c r="E78" s="213">
        <f>'10E Statement'!B16</f>
        <v>0</v>
      </c>
      <c r="F78" s="213">
        <f t="shared" si="0"/>
        <v>0</v>
      </c>
      <c r="G78" s="213">
        <f>'10E Statement'!E16</f>
        <v>0</v>
      </c>
      <c r="H78" s="213">
        <f>'10E Statement'!F16</f>
        <v>0</v>
      </c>
      <c r="I78" s="213">
        <f t="shared" si="1"/>
        <v>0</v>
      </c>
      <c r="J78" s="147"/>
      <c r="K78" s="147"/>
    </row>
    <row r="79" spans="1:11" ht="19.5" customHeight="1">
      <c r="A79" s="147"/>
      <c r="B79" s="438" t="s">
        <v>113</v>
      </c>
      <c r="C79" s="248"/>
      <c r="D79" s="213">
        <f>'10E Statement'!C17</f>
        <v>0</v>
      </c>
      <c r="E79" s="213">
        <f>'10E Statement'!B17</f>
        <v>0</v>
      </c>
      <c r="F79" s="213">
        <f t="shared" si="0"/>
        <v>0</v>
      </c>
      <c r="G79" s="213">
        <f>'10E Statement'!E17</f>
        <v>0</v>
      </c>
      <c r="H79" s="213">
        <f>'10E Statement'!F17</f>
        <v>0</v>
      </c>
      <c r="I79" s="213">
        <f t="shared" si="1"/>
        <v>0</v>
      </c>
      <c r="J79" s="147"/>
      <c r="K79" s="147"/>
    </row>
    <row r="80" spans="1:11" ht="19.5" customHeight="1">
      <c r="A80" s="147"/>
      <c r="B80" s="438" t="s">
        <v>115</v>
      </c>
      <c r="C80" s="248"/>
      <c r="D80" s="213">
        <f>'10E Statement'!C18</f>
        <v>0</v>
      </c>
      <c r="E80" s="213">
        <f>'10E Statement'!B18</f>
        <v>0</v>
      </c>
      <c r="F80" s="213">
        <f t="shared" si="0"/>
        <v>0</v>
      </c>
      <c r="G80" s="213">
        <f>'10E Statement'!E18</f>
        <v>0</v>
      </c>
      <c r="H80" s="213">
        <f>'10E Statement'!F18</f>
        <v>0</v>
      </c>
      <c r="I80" s="213">
        <f t="shared" si="1"/>
        <v>0</v>
      </c>
      <c r="J80" s="147"/>
      <c r="K80" s="147"/>
    </row>
    <row r="81" spans="1:11" ht="19.5" customHeight="1">
      <c r="A81" s="147"/>
      <c r="B81" s="438" t="s">
        <v>116</v>
      </c>
      <c r="C81" s="248"/>
      <c r="D81" s="213">
        <f>'10E Statement'!C19</f>
        <v>0</v>
      </c>
      <c r="E81" s="213">
        <f>'10E Statement'!B19</f>
        <v>0</v>
      </c>
      <c r="F81" s="213">
        <f t="shared" si="0"/>
        <v>0</v>
      </c>
      <c r="G81" s="213">
        <f>'10E Statement'!E19</f>
        <v>0</v>
      </c>
      <c r="H81" s="213">
        <f>'10E Statement'!F19</f>
        <v>0</v>
      </c>
      <c r="I81" s="213">
        <f t="shared" si="1"/>
        <v>0</v>
      </c>
      <c r="J81" s="147"/>
      <c r="K81" s="147"/>
    </row>
    <row r="82" spans="1:11" ht="19.5" customHeight="1">
      <c r="A82" s="147"/>
      <c r="B82" s="438" t="s">
        <v>117</v>
      </c>
      <c r="C82" s="248"/>
      <c r="D82" s="213">
        <f>'10E Statement'!C20</f>
        <v>0</v>
      </c>
      <c r="E82" s="213">
        <f>'10E Statement'!B20</f>
        <v>0</v>
      </c>
      <c r="F82" s="213">
        <f t="shared" si="0"/>
        <v>0</v>
      </c>
      <c r="G82" s="213">
        <f>'10E Statement'!E20</f>
        <v>0</v>
      </c>
      <c r="H82" s="213">
        <f>'10E Statement'!F20</f>
        <v>0</v>
      </c>
      <c r="I82" s="213">
        <f t="shared" si="1"/>
        <v>0</v>
      </c>
      <c r="J82" s="147"/>
      <c r="K82" s="147"/>
    </row>
    <row r="83" spans="1:11" ht="19.5" customHeight="1">
      <c r="A83" s="147"/>
      <c r="B83" s="438" t="s">
        <v>118</v>
      </c>
      <c r="C83" s="248"/>
      <c r="D83" s="213">
        <f>'10E Statement'!C21</f>
        <v>0</v>
      </c>
      <c r="E83" s="213">
        <f>'10E Statement'!B21</f>
        <v>0</v>
      </c>
      <c r="F83" s="213">
        <f t="shared" si="0"/>
        <v>0</v>
      </c>
      <c r="G83" s="213">
        <f>'10E Statement'!E21</f>
        <v>0</v>
      </c>
      <c r="H83" s="213">
        <f>'10E Statement'!F21</f>
        <v>0</v>
      </c>
      <c r="I83" s="213">
        <f t="shared" si="1"/>
        <v>0</v>
      </c>
      <c r="J83" s="147"/>
      <c r="K83" s="147"/>
    </row>
    <row r="84" spans="1:11" ht="19.5" customHeight="1">
      <c r="A84" s="147"/>
      <c r="B84" s="203"/>
      <c r="C84" s="203"/>
      <c r="D84" s="35"/>
      <c r="E84" s="35"/>
      <c r="F84" s="35"/>
      <c r="G84" s="35"/>
      <c r="H84" s="35"/>
      <c r="I84" s="35"/>
      <c r="J84" s="147"/>
      <c r="K84" s="147"/>
    </row>
    <row r="85" spans="1:11" ht="19.5" customHeight="1">
      <c r="A85" s="147"/>
      <c r="B85" s="203"/>
      <c r="C85" s="203"/>
      <c r="D85" s="35"/>
      <c r="E85" s="35"/>
      <c r="F85" s="35"/>
      <c r="G85" s="35"/>
      <c r="H85" s="35"/>
      <c r="I85" s="35"/>
      <c r="J85" s="147"/>
      <c r="K85" s="147"/>
    </row>
    <row r="86" spans="1:11" ht="19.5" customHeight="1">
      <c r="A86" s="214"/>
      <c r="B86" s="437">
        <v>1</v>
      </c>
      <c r="C86" s="248"/>
      <c r="D86" s="215">
        <v>2</v>
      </c>
      <c r="E86" s="215">
        <v>3</v>
      </c>
      <c r="F86" s="215">
        <v>4</v>
      </c>
      <c r="G86" s="215">
        <v>5</v>
      </c>
      <c r="H86" s="215">
        <v>6</v>
      </c>
      <c r="I86" s="215">
        <v>7</v>
      </c>
      <c r="J86" s="214"/>
      <c r="K86" s="214"/>
    </row>
    <row r="87" spans="1:11" ht="19.5" customHeight="1">
      <c r="A87" s="147"/>
      <c r="B87" s="438" t="s">
        <v>120</v>
      </c>
      <c r="C87" s="248"/>
      <c r="D87" s="213">
        <f>'10E Statement'!C22</f>
        <v>0</v>
      </c>
      <c r="E87" s="213">
        <f>'10E Statement'!B22</f>
        <v>0</v>
      </c>
      <c r="F87" s="213">
        <f t="shared" ref="F87:F103" si="2">D87+E87</f>
        <v>0</v>
      </c>
      <c r="G87" s="213">
        <f>'10E Statement'!E22</f>
        <v>0</v>
      </c>
      <c r="H87" s="213">
        <f>'10E Statement'!F22</f>
        <v>0</v>
      </c>
      <c r="I87" s="213">
        <f t="shared" ref="I87:I103" si="3">H87-G87</f>
        <v>0</v>
      </c>
      <c r="J87" s="147"/>
      <c r="K87" s="147"/>
    </row>
    <row r="88" spans="1:11" ht="19.5" customHeight="1">
      <c r="A88" s="147"/>
      <c r="B88" s="438" t="s">
        <v>121</v>
      </c>
      <c r="C88" s="248"/>
      <c r="D88" s="213">
        <f>'10E Statement'!C23</f>
        <v>0</v>
      </c>
      <c r="E88" s="213">
        <f>'10E Statement'!B23</f>
        <v>0</v>
      </c>
      <c r="F88" s="213">
        <f t="shared" si="2"/>
        <v>0</v>
      </c>
      <c r="G88" s="213">
        <f>'10E Statement'!E23</f>
        <v>0</v>
      </c>
      <c r="H88" s="213">
        <f>'10E Statement'!F23</f>
        <v>0</v>
      </c>
      <c r="I88" s="213">
        <f t="shared" si="3"/>
        <v>0</v>
      </c>
      <c r="J88" s="147"/>
      <c r="K88" s="147"/>
    </row>
    <row r="89" spans="1:11" ht="19.5" customHeight="1">
      <c r="A89" s="147"/>
      <c r="B89" s="438" t="s">
        <v>122</v>
      </c>
      <c r="C89" s="248"/>
      <c r="D89" s="213">
        <f>'10E Statement'!C24</f>
        <v>0</v>
      </c>
      <c r="E89" s="213">
        <f>'10E Statement'!B24</f>
        <v>0</v>
      </c>
      <c r="F89" s="213">
        <f t="shared" si="2"/>
        <v>0</v>
      </c>
      <c r="G89" s="213">
        <f>'10E Statement'!E24</f>
        <v>0</v>
      </c>
      <c r="H89" s="213">
        <f>'10E Statement'!F24</f>
        <v>0</v>
      </c>
      <c r="I89" s="213">
        <f t="shared" si="3"/>
        <v>0</v>
      </c>
      <c r="J89" s="147"/>
      <c r="K89" s="147"/>
    </row>
    <row r="90" spans="1:11" ht="19.5" customHeight="1">
      <c r="A90" s="147"/>
      <c r="B90" s="438" t="s">
        <v>123</v>
      </c>
      <c r="C90" s="248"/>
      <c r="D90" s="213">
        <f>'10E Statement'!C25</f>
        <v>0</v>
      </c>
      <c r="E90" s="213">
        <f>'10E Statement'!B25</f>
        <v>0</v>
      </c>
      <c r="F90" s="213">
        <f t="shared" si="2"/>
        <v>0</v>
      </c>
      <c r="G90" s="213">
        <f>'10E Statement'!E25</f>
        <v>0</v>
      </c>
      <c r="H90" s="213">
        <f>'10E Statement'!F25</f>
        <v>0</v>
      </c>
      <c r="I90" s="213">
        <f t="shared" si="3"/>
        <v>0</v>
      </c>
      <c r="J90" s="147"/>
      <c r="K90" s="147"/>
    </row>
    <row r="91" spans="1:11" ht="19.5" customHeight="1">
      <c r="A91" s="147"/>
      <c r="B91" s="438" t="s">
        <v>125</v>
      </c>
      <c r="C91" s="248"/>
      <c r="D91" s="213">
        <f>'10E Statement'!C26</f>
        <v>0</v>
      </c>
      <c r="E91" s="213">
        <f>'10E Statement'!B26</f>
        <v>0</v>
      </c>
      <c r="F91" s="213">
        <f t="shared" si="2"/>
        <v>0</v>
      </c>
      <c r="G91" s="213">
        <f>'10E Statement'!E26</f>
        <v>0</v>
      </c>
      <c r="H91" s="213">
        <f>'10E Statement'!F26</f>
        <v>0</v>
      </c>
      <c r="I91" s="213">
        <f t="shared" si="3"/>
        <v>0</v>
      </c>
      <c r="J91" s="147"/>
      <c r="K91" s="147"/>
    </row>
    <row r="92" spans="1:11" ht="19.5" customHeight="1">
      <c r="A92" s="147"/>
      <c r="B92" s="438" t="s">
        <v>126</v>
      </c>
      <c r="C92" s="248"/>
      <c r="D92" s="213">
        <f>'10E Statement'!C27</f>
        <v>0</v>
      </c>
      <c r="E92" s="213">
        <f>'10E Statement'!B27</f>
        <v>0</v>
      </c>
      <c r="F92" s="213">
        <f t="shared" si="2"/>
        <v>0</v>
      </c>
      <c r="G92" s="213">
        <f>'10E Statement'!E27</f>
        <v>0</v>
      </c>
      <c r="H92" s="213">
        <f>'10E Statement'!F27</f>
        <v>0</v>
      </c>
      <c r="I92" s="213">
        <f t="shared" si="3"/>
        <v>0</v>
      </c>
      <c r="J92" s="147"/>
      <c r="K92" s="147"/>
    </row>
    <row r="93" spans="1:11" ht="19.5" customHeight="1">
      <c r="A93" s="147"/>
      <c r="B93" s="438" t="s">
        <v>127</v>
      </c>
      <c r="C93" s="248"/>
      <c r="D93" s="213">
        <f>'10E Statement'!C28</f>
        <v>0</v>
      </c>
      <c r="E93" s="213">
        <f>'10E Statement'!B28</f>
        <v>0</v>
      </c>
      <c r="F93" s="213">
        <f t="shared" si="2"/>
        <v>0</v>
      </c>
      <c r="G93" s="213">
        <f>'10E Statement'!E28</f>
        <v>0</v>
      </c>
      <c r="H93" s="213">
        <f>'10E Statement'!F28</f>
        <v>0</v>
      </c>
      <c r="I93" s="213">
        <f t="shared" si="3"/>
        <v>0</v>
      </c>
      <c r="J93" s="147"/>
      <c r="K93" s="147"/>
    </row>
    <row r="94" spans="1:11" ht="19.5" customHeight="1">
      <c r="A94" s="147"/>
      <c r="B94" s="438" t="s">
        <v>128</v>
      </c>
      <c r="C94" s="248"/>
      <c r="D94" s="213">
        <f>'10E Statement'!C29</f>
        <v>0</v>
      </c>
      <c r="E94" s="213">
        <f>'10E Statement'!B29</f>
        <v>0</v>
      </c>
      <c r="F94" s="213">
        <f t="shared" si="2"/>
        <v>0</v>
      </c>
      <c r="G94" s="213">
        <f>'10E Statement'!E29</f>
        <v>0</v>
      </c>
      <c r="H94" s="213">
        <f>'10E Statement'!F29</f>
        <v>0</v>
      </c>
      <c r="I94" s="213">
        <f t="shared" si="3"/>
        <v>0</v>
      </c>
      <c r="J94" s="147"/>
      <c r="K94" s="147"/>
    </row>
    <row r="95" spans="1:11" ht="19.5" customHeight="1">
      <c r="A95" s="147"/>
      <c r="B95" s="438" t="s">
        <v>130</v>
      </c>
      <c r="C95" s="248"/>
      <c r="D95" s="213">
        <f>'10E Statement'!C30</f>
        <v>0</v>
      </c>
      <c r="E95" s="213">
        <f>'10E Statement'!B30</f>
        <v>0</v>
      </c>
      <c r="F95" s="213">
        <f t="shared" si="2"/>
        <v>0</v>
      </c>
      <c r="G95" s="213">
        <f>'10E Statement'!E30</f>
        <v>0</v>
      </c>
      <c r="H95" s="213">
        <f>'10E Statement'!F30</f>
        <v>0</v>
      </c>
      <c r="I95" s="213">
        <f t="shared" si="3"/>
        <v>0</v>
      </c>
      <c r="J95" s="147"/>
      <c r="K95" s="147"/>
    </row>
    <row r="96" spans="1:11" ht="19.5" customHeight="1">
      <c r="A96" s="147"/>
      <c r="B96" s="438" t="s">
        <v>131</v>
      </c>
      <c r="C96" s="248"/>
      <c r="D96" s="213">
        <f>'10E Statement'!C31</f>
        <v>0</v>
      </c>
      <c r="E96" s="213">
        <f>'10E Statement'!B31</f>
        <v>0</v>
      </c>
      <c r="F96" s="213">
        <f t="shared" si="2"/>
        <v>0</v>
      </c>
      <c r="G96" s="213">
        <f>'10E Statement'!E31</f>
        <v>0</v>
      </c>
      <c r="H96" s="213">
        <f>'10E Statement'!F31</f>
        <v>0</v>
      </c>
      <c r="I96" s="213">
        <f t="shared" si="3"/>
        <v>0</v>
      </c>
      <c r="J96" s="147"/>
      <c r="K96" s="147"/>
    </row>
    <row r="97" spans="1:11" ht="19.5" customHeight="1">
      <c r="A97" s="147"/>
      <c r="B97" s="438" t="s">
        <v>132</v>
      </c>
      <c r="C97" s="248"/>
      <c r="D97" s="213">
        <f>'10E Statement'!C32</f>
        <v>0</v>
      </c>
      <c r="E97" s="213">
        <f>'10E Statement'!B32</f>
        <v>0</v>
      </c>
      <c r="F97" s="213">
        <f t="shared" si="2"/>
        <v>0</v>
      </c>
      <c r="G97" s="213">
        <f>'10E Statement'!E32</f>
        <v>0</v>
      </c>
      <c r="H97" s="213">
        <f>'10E Statement'!F32</f>
        <v>0</v>
      </c>
      <c r="I97" s="213">
        <f t="shared" si="3"/>
        <v>0</v>
      </c>
      <c r="J97" s="147"/>
      <c r="K97" s="147"/>
    </row>
    <row r="98" spans="1:11" ht="19.5" customHeight="1">
      <c r="A98" s="147"/>
      <c r="B98" s="438" t="s">
        <v>133</v>
      </c>
      <c r="C98" s="248"/>
      <c r="D98" s="213">
        <f>'10E Statement'!C33</f>
        <v>0</v>
      </c>
      <c r="E98" s="213">
        <f>'10E Statement'!B33</f>
        <v>0</v>
      </c>
      <c r="F98" s="213">
        <f t="shared" si="2"/>
        <v>0</v>
      </c>
      <c r="G98" s="213">
        <f>'10E Statement'!E33</f>
        <v>0</v>
      </c>
      <c r="H98" s="213">
        <f>'10E Statement'!F33</f>
        <v>0</v>
      </c>
      <c r="I98" s="213">
        <f t="shared" si="3"/>
        <v>0</v>
      </c>
      <c r="J98" s="147"/>
      <c r="K98" s="147"/>
    </row>
    <row r="99" spans="1:11" ht="19.5" customHeight="1">
      <c r="A99" s="147"/>
      <c r="B99" s="438" t="s">
        <v>134</v>
      </c>
      <c r="C99" s="248"/>
      <c r="D99" s="213">
        <f>'10E Statement'!C34</f>
        <v>0</v>
      </c>
      <c r="E99" s="213">
        <f>'10E Statement'!B34</f>
        <v>0</v>
      </c>
      <c r="F99" s="213">
        <f t="shared" si="2"/>
        <v>0</v>
      </c>
      <c r="G99" s="213">
        <f>'10E Statement'!E34</f>
        <v>0</v>
      </c>
      <c r="H99" s="213">
        <f>'10E Statement'!F34</f>
        <v>0</v>
      </c>
      <c r="I99" s="213">
        <f t="shared" si="3"/>
        <v>0</v>
      </c>
      <c r="J99" s="147"/>
      <c r="K99" s="147"/>
    </row>
    <row r="100" spans="1:11" ht="19.5" customHeight="1">
      <c r="A100" s="147"/>
      <c r="B100" s="438" t="s">
        <v>135</v>
      </c>
      <c r="C100" s="248"/>
      <c r="D100" s="213">
        <f>'10E Statement'!C35</f>
        <v>0</v>
      </c>
      <c r="E100" s="213">
        <f>'10E Statement'!B35</f>
        <v>0</v>
      </c>
      <c r="F100" s="213">
        <f t="shared" si="2"/>
        <v>0</v>
      </c>
      <c r="G100" s="213">
        <f>'10E Statement'!E35</f>
        <v>0</v>
      </c>
      <c r="H100" s="213">
        <f>'10E Statement'!F35</f>
        <v>0</v>
      </c>
      <c r="I100" s="213">
        <f t="shared" si="3"/>
        <v>0</v>
      </c>
      <c r="J100" s="147"/>
      <c r="K100" s="147"/>
    </row>
    <row r="101" spans="1:11" ht="19.5" customHeight="1">
      <c r="A101" s="147"/>
      <c r="B101" s="438" t="s">
        <v>136</v>
      </c>
      <c r="C101" s="248"/>
      <c r="D101" s="213">
        <f>'10E Statement'!C36</f>
        <v>0</v>
      </c>
      <c r="E101" s="213">
        <f>'10E Statement'!B36</f>
        <v>0</v>
      </c>
      <c r="F101" s="213">
        <f t="shared" si="2"/>
        <v>0</v>
      </c>
      <c r="G101" s="213">
        <f>'10E Statement'!E36</f>
        <v>0</v>
      </c>
      <c r="H101" s="213">
        <f>'10E Statement'!F36</f>
        <v>0</v>
      </c>
      <c r="I101" s="213">
        <f t="shared" si="3"/>
        <v>0</v>
      </c>
      <c r="J101" s="147"/>
      <c r="K101" s="147"/>
    </row>
    <row r="102" spans="1:11" ht="19.5" customHeight="1">
      <c r="A102" s="147"/>
      <c r="B102" s="438" t="s">
        <v>137</v>
      </c>
      <c r="C102" s="248"/>
      <c r="D102" s="213">
        <f>'10E Statement'!C37</f>
        <v>0</v>
      </c>
      <c r="E102" s="213">
        <f>'10E Statement'!B37</f>
        <v>0</v>
      </c>
      <c r="F102" s="213">
        <f t="shared" si="2"/>
        <v>0</v>
      </c>
      <c r="G102" s="213">
        <f>'10E Statement'!E37</f>
        <v>0</v>
      </c>
      <c r="H102" s="213">
        <f>'10E Statement'!F37</f>
        <v>0</v>
      </c>
      <c r="I102" s="213">
        <f t="shared" si="3"/>
        <v>0</v>
      </c>
      <c r="J102" s="147"/>
      <c r="K102" s="147"/>
    </row>
    <row r="103" spans="1:11" ht="19.5" customHeight="1">
      <c r="A103" s="147"/>
      <c r="B103" s="438" t="s">
        <v>138</v>
      </c>
      <c r="C103" s="248"/>
      <c r="D103" s="213">
        <f>'10E Statement'!C38</f>
        <v>0</v>
      </c>
      <c r="E103" s="213">
        <f>'10E Statement'!B38</f>
        <v>0</v>
      </c>
      <c r="F103" s="213">
        <f t="shared" si="2"/>
        <v>0</v>
      </c>
      <c r="G103" s="213">
        <f>'10E Statement'!E38</f>
        <v>0</v>
      </c>
      <c r="H103" s="213">
        <f>'10E Statement'!F38</f>
        <v>0</v>
      </c>
      <c r="I103" s="213">
        <f t="shared" si="3"/>
        <v>0</v>
      </c>
      <c r="J103" s="147"/>
      <c r="K103" s="147"/>
    </row>
    <row r="104" spans="1:11" ht="15.75" customHeight="1">
      <c r="A104" s="147"/>
      <c r="B104" s="203"/>
      <c r="C104" s="203"/>
      <c r="D104" s="35"/>
      <c r="E104" s="35"/>
      <c r="F104" s="35"/>
      <c r="G104" s="35"/>
      <c r="H104" s="35"/>
      <c r="I104" s="35"/>
      <c r="J104" s="147"/>
      <c r="K104" s="147"/>
    </row>
    <row r="105" spans="1:11" ht="15.75" customHeight="1">
      <c r="A105" s="147"/>
      <c r="B105" s="199" t="s">
        <v>523</v>
      </c>
      <c r="C105" s="35"/>
      <c r="D105" s="35"/>
      <c r="E105" s="35"/>
      <c r="F105" s="35"/>
      <c r="G105" s="35"/>
      <c r="H105" s="35"/>
      <c r="I105" s="35"/>
      <c r="J105" s="147"/>
      <c r="K105" s="147"/>
    </row>
    <row r="106" spans="1:11" ht="15.75" customHeight="1">
      <c r="A106" s="147"/>
      <c r="B106" s="35" t="s">
        <v>524</v>
      </c>
      <c r="C106" s="35"/>
      <c r="D106" s="35"/>
      <c r="E106" s="35"/>
      <c r="F106" s="35"/>
      <c r="G106" s="35"/>
      <c r="H106" s="35"/>
      <c r="I106" s="35"/>
      <c r="J106" s="147"/>
      <c r="K106" s="147"/>
    </row>
    <row r="107" spans="1:11" ht="15.75" customHeight="1">
      <c r="A107" s="147"/>
      <c r="B107" s="147"/>
      <c r="C107" s="147"/>
      <c r="D107" s="147"/>
      <c r="E107" s="147"/>
      <c r="F107" s="147"/>
      <c r="G107" s="147"/>
      <c r="H107" s="147"/>
      <c r="I107" s="147"/>
      <c r="J107" s="147"/>
      <c r="K107" s="147"/>
    </row>
    <row r="108" spans="1:11" ht="15.75" customHeight="1">
      <c r="A108" s="147"/>
      <c r="B108" s="216" t="s">
        <v>525</v>
      </c>
      <c r="C108" s="147"/>
      <c r="D108" s="147"/>
      <c r="E108" s="147"/>
      <c r="F108" s="147"/>
      <c r="G108" s="147"/>
      <c r="H108" s="147"/>
      <c r="I108" s="147"/>
      <c r="J108" s="147"/>
      <c r="K108" s="147"/>
    </row>
    <row r="109" spans="1:11" ht="15.75" customHeight="1">
      <c r="A109" s="147"/>
      <c r="B109" s="147"/>
      <c r="C109" s="147"/>
      <c r="D109" s="147"/>
      <c r="E109" s="147"/>
      <c r="F109" s="147"/>
      <c r="G109" s="147"/>
      <c r="H109" s="147"/>
      <c r="I109" s="147"/>
      <c r="J109" s="147"/>
      <c r="K109" s="147"/>
    </row>
    <row r="110" spans="1:11" ht="15.75" customHeight="1">
      <c r="A110" s="147"/>
      <c r="B110" s="147"/>
      <c r="C110" s="147"/>
      <c r="D110" s="147"/>
      <c r="E110" s="147"/>
      <c r="F110" s="147"/>
      <c r="G110" s="147"/>
      <c r="H110" s="147"/>
      <c r="I110" s="147"/>
      <c r="J110" s="147"/>
      <c r="K110" s="147"/>
    </row>
    <row r="111" spans="1:11" ht="15.75" customHeight="1">
      <c r="A111" s="147"/>
      <c r="B111" s="147"/>
      <c r="C111" s="147"/>
      <c r="D111" s="147"/>
      <c r="E111" s="147"/>
      <c r="F111" s="147"/>
      <c r="G111" s="147"/>
      <c r="H111" s="147"/>
      <c r="I111" s="147"/>
      <c r="J111" s="147"/>
      <c r="K111" s="147"/>
    </row>
    <row r="112" spans="1:11" ht="15.75" customHeight="1">
      <c r="A112" s="147"/>
      <c r="B112" s="147"/>
      <c r="C112" s="147"/>
      <c r="D112" s="147"/>
      <c r="E112" s="147"/>
      <c r="F112" s="147"/>
      <c r="G112" s="147"/>
      <c r="H112" s="147"/>
      <c r="I112" s="147"/>
      <c r="J112" s="147"/>
      <c r="K112" s="147"/>
    </row>
    <row r="113" spans="1:11" ht="15.75" customHeight="1">
      <c r="A113" s="147"/>
      <c r="B113" s="147"/>
      <c r="C113" s="147"/>
      <c r="D113" s="147"/>
      <c r="E113" s="147"/>
      <c r="F113" s="147"/>
      <c r="G113" s="147"/>
      <c r="H113" s="147"/>
      <c r="I113" s="147"/>
      <c r="J113" s="147"/>
      <c r="K113" s="147"/>
    </row>
    <row r="114" spans="1:11" ht="15.75" customHeight="1">
      <c r="A114" s="147"/>
      <c r="B114" s="147"/>
      <c r="C114" s="147"/>
      <c r="D114" s="147"/>
      <c r="E114" s="147"/>
      <c r="F114" s="147"/>
      <c r="G114" s="147"/>
      <c r="H114" s="147"/>
      <c r="I114" s="147"/>
      <c r="J114" s="147"/>
      <c r="K114" s="147"/>
    </row>
    <row r="115" spans="1:11" ht="15.75" customHeight="1">
      <c r="A115" s="147"/>
      <c r="B115" s="147"/>
      <c r="C115" s="147"/>
      <c r="D115" s="147"/>
      <c r="E115" s="147"/>
      <c r="F115" s="147"/>
      <c r="G115" s="147"/>
      <c r="H115" s="147"/>
      <c r="I115" s="147"/>
      <c r="J115" s="147"/>
      <c r="K115" s="147"/>
    </row>
    <row r="116" spans="1:11" ht="15.75" customHeight="1">
      <c r="A116" s="147"/>
      <c r="B116" s="147"/>
      <c r="C116" s="147"/>
      <c r="D116" s="147"/>
      <c r="E116" s="147"/>
      <c r="F116" s="147"/>
      <c r="G116" s="147"/>
      <c r="H116" s="147"/>
      <c r="I116" s="147"/>
      <c r="J116" s="147"/>
      <c r="K116" s="147"/>
    </row>
    <row r="117" spans="1:11" ht="15.75" customHeight="1">
      <c r="A117" s="147"/>
      <c r="B117" s="147"/>
      <c r="C117" s="147"/>
      <c r="D117" s="147"/>
      <c r="E117" s="147"/>
      <c r="F117" s="147"/>
      <c r="G117" s="147"/>
      <c r="H117" s="147"/>
      <c r="I117" s="147"/>
      <c r="J117" s="147"/>
      <c r="K117" s="147"/>
    </row>
    <row r="118" spans="1:11" ht="15.75" customHeight="1">
      <c r="A118" s="147"/>
      <c r="B118" s="147"/>
      <c r="C118" s="147"/>
      <c r="D118" s="147"/>
      <c r="E118" s="147"/>
      <c r="F118" s="147"/>
      <c r="G118" s="147"/>
      <c r="H118" s="147"/>
      <c r="I118" s="147"/>
      <c r="J118" s="147"/>
      <c r="K118" s="147"/>
    </row>
    <row r="119" spans="1:11" ht="15.75" customHeight="1">
      <c r="A119" s="147"/>
      <c r="B119" s="147"/>
      <c r="C119" s="147"/>
      <c r="D119" s="147"/>
      <c r="E119" s="147"/>
      <c r="F119" s="147"/>
      <c r="G119" s="147"/>
      <c r="H119" s="147"/>
      <c r="I119" s="147"/>
      <c r="J119" s="147"/>
      <c r="K119" s="147"/>
    </row>
    <row r="120" spans="1:11" ht="15.75" customHeight="1">
      <c r="A120" s="147"/>
      <c r="B120" s="147"/>
      <c r="C120" s="147"/>
      <c r="D120" s="147"/>
      <c r="E120" s="147"/>
      <c r="F120" s="147"/>
      <c r="G120" s="147"/>
      <c r="H120" s="147"/>
      <c r="I120" s="147"/>
      <c r="J120" s="147"/>
      <c r="K120" s="147"/>
    </row>
    <row r="121" spans="1:11" ht="15.75" customHeight="1">
      <c r="A121" s="147"/>
      <c r="B121" s="147"/>
      <c r="C121" s="147"/>
      <c r="D121" s="147"/>
      <c r="E121" s="147"/>
      <c r="F121" s="147"/>
      <c r="G121" s="147"/>
      <c r="H121" s="147"/>
      <c r="I121" s="147"/>
      <c r="J121" s="147"/>
      <c r="K121" s="147"/>
    </row>
    <row r="122" spans="1:11" ht="15.75" customHeight="1">
      <c r="A122" s="147"/>
      <c r="B122" s="147"/>
      <c r="C122" s="147"/>
      <c r="D122" s="147"/>
      <c r="E122" s="147"/>
      <c r="F122" s="147"/>
      <c r="G122" s="147"/>
      <c r="H122" s="147"/>
      <c r="I122" s="147"/>
      <c r="J122" s="147"/>
      <c r="K122" s="147"/>
    </row>
    <row r="123" spans="1:11" ht="15.75" customHeight="1">
      <c r="A123" s="147"/>
      <c r="B123" s="147"/>
      <c r="C123" s="147"/>
      <c r="D123" s="147"/>
      <c r="E123" s="147"/>
      <c r="F123" s="147"/>
      <c r="G123" s="147"/>
      <c r="H123" s="147"/>
      <c r="I123" s="147"/>
      <c r="J123" s="147"/>
      <c r="K123" s="147"/>
    </row>
    <row r="124" spans="1:11" ht="15.75" customHeight="1">
      <c r="A124" s="147"/>
      <c r="B124" s="147"/>
      <c r="C124" s="147"/>
      <c r="D124" s="147"/>
      <c r="E124" s="147"/>
      <c r="F124" s="147"/>
      <c r="G124" s="147"/>
      <c r="H124" s="147"/>
      <c r="I124" s="147"/>
      <c r="J124" s="147"/>
      <c r="K124" s="147"/>
    </row>
    <row r="125" spans="1:11" ht="15.75" customHeight="1">
      <c r="A125" s="147"/>
      <c r="B125" s="147"/>
      <c r="C125" s="147"/>
      <c r="D125" s="147"/>
      <c r="E125" s="147"/>
      <c r="F125" s="147"/>
      <c r="G125" s="147"/>
      <c r="H125" s="147"/>
      <c r="I125" s="147"/>
      <c r="J125" s="147"/>
      <c r="K125" s="147"/>
    </row>
    <row r="126" spans="1:11" ht="15.75" customHeight="1">
      <c r="A126" s="147"/>
      <c r="B126" s="147"/>
      <c r="C126" s="147"/>
      <c r="D126" s="147"/>
      <c r="E126" s="147"/>
      <c r="F126" s="147"/>
      <c r="G126" s="147"/>
      <c r="H126" s="147"/>
      <c r="I126" s="147"/>
      <c r="J126" s="147"/>
      <c r="K126" s="147"/>
    </row>
    <row r="127" spans="1:11" ht="15.75" customHeight="1">
      <c r="A127" s="147"/>
      <c r="B127" s="147"/>
      <c r="C127" s="147"/>
      <c r="D127" s="147"/>
      <c r="E127" s="147"/>
      <c r="F127" s="147"/>
      <c r="G127" s="147"/>
      <c r="H127" s="147"/>
      <c r="I127" s="147"/>
      <c r="J127" s="147"/>
      <c r="K127" s="147"/>
    </row>
    <row r="128" spans="1:11" ht="15.75" customHeight="1">
      <c r="A128" s="147"/>
      <c r="B128" s="147"/>
      <c r="C128" s="147"/>
      <c r="D128" s="147"/>
      <c r="E128" s="147"/>
      <c r="F128" s="147"/>
      <c r="G128" s="147"/>
      <c r="H128" s="147"/>
      <c r="I128" s="147"/>
      <c r="J128" s="147"/>
      <c r="K128" s="147"/>
    </row>
    <row r="129" spans="1:11" ht="15.75" customHeight="1">
      <c r="A129" s="147"/>
      <c r="B129" s="147"/>
      <c r="C129" s="147"/>
      <c r="D129" s="147"/>
      <c r="E129" s="147"/>
      <c r="F129" s="147"/>
      <c r="G129" s="147"/>
      <c r="H129" s="147"/>
      <c r="I129" s="147"/>
      <c r="J129" s="147"/>
      <c r="K129" s="147"/>
    </row>
    <row r="130" spans="1:11" ht="15.75" customHeight="1">
      <c r="A130" s="147"/>
      <c r="B130" s="147"/>
      <c r="C130" s="147"/>
      <c r="D130" s="147"/>
      <c r="E130" s="147"/>
      <c r="F130" s="147"/>
      <c r="G130" s="147"/>
      <c r="H130" s="147"/>
      <c r="I130" s="147"/>
      <c r="J130" s="147"/>
      <c r="K130" s="147"/>
    </row>
    <row r="131" spans="1:11" ht="15.75" customHeight="1">
      <c r="A131" s="147"/>
      <c r="B131" s="147"/>
      <c r="C131" s="147"/>
      <c r="D131" s="147"/>
      <c r="E131" s="147"/>
      <c r="F131" s="147"/>
      <c r="G131" s="147"/>
      <c r="H131" s="147"/>
      <c r="I131" s="147"/>
      <c r="J131" s="147"/>
      <c r="K131" s="147"/>
    </row>
    <row r="132" spans="1:11" ht="15" customHeight="1">
      <c r="A132" s="147"/>
      <c r="B132" s="147"/>
      <c r="C132" s="147"/>
      <c r="D132" s="147"/>
      <c r="E132" s="147"/>
      <c r="F132" s="147"/>
      <c r="G132" s="147"/>
      <c r="H132" s="147"/>
      <c r="I132" s="147"/>
      <c r="J132" s="147"/>
      <c r="K132" s="147"/>
    </row>
    <row r="133" spans="1:11" ht="15" customHeight="1">
      <c r="A133" s="147"/>
      <c r="B133" s="147"/>
      <c r="C133" s="147"/>
      <c r="D133" s="147"/>
      <c r="E133" s="147"/>
      <c r="F133" s="147"/>
      <c r="G133" s="147"/>
      <c r="H133" s="147"/>
      <c r="I133" s="147"/>
      <c r="J133" s="147"/>
      <c r="K133" s="147"/>
    </row>
    <row r="134" spans="1:11" ht="15" customHeight="1">
      <c r="A134" s="147"/>
      <c r="B134" s="147"/>
      <c r="C134" s="147"/>
      <c r="D134" s="147"/>
      <c r="E134" s="147"/>
      <c r="F134" s="147"/>
      <c r="G134" s="147"/>
      <c r="H134" s="147"/>
      <c r="I134" s="147"/>
      <c r="J134" s="147"/>
      <c r="K134" s="147"/>
    </row>
    <row r="135" spans="1:11" ht="15" customHeight="1">
      <c r="A135" s="147"/>
      <c r="B135" s="147"/>
      <c r="C135" s="147"/>
      <c r="D135" s="147"/>
      <c r="E135" s="147"/>
      <c r="F135" s="147"/>
      <c r="G135" s="147"/>
      <c r="H135" s="147"/>
      <c r="I135" s="147"/>
      <c r="J135" s="147"/>
      <c r="K135" s="147"/>
    </row>
    <row r="136" spans="1:11" ht="15" customHeight="1">
      <c r="A136" s="147"/>
      <c r="B136" s="147"/>
      <c r="C136" s="147"/>
      <c r="D136" s="147"/>
      <c r="E136" s="147"/>
      <c r="F136" s="147"/>
      <c r="G136" s="147"/>
      <c r="H136" s="147"/>
      <c r="I136" s="147"/>
      <c r="J136" s="147"/>
      <c r="K136" s="147"/>
    </row>
    <row r="137" spans="1:11" ht="15" customHeight="1">
      <c r="A137" s="147"/>
      <c r="B137" s="147"/>
      <c r="C137" s="147"/>
      <c r="D137" s="147"/>
      <c r="E137" s="147"/>
      <c r="F137" s="147"/>
      <c r="G137" s="147"/>
      <c r="H137" s="147"/>
      <c r="I137" s="147"/>
      <c r="J137" s="147"/>
      <c r="K137" s="147"/>
    </row>
  </sheetData>
  <mergeCells count="50">
    <mergeCell ref="B99:C99"/>
    <mergeCell ref="B100:C100"/>
    <mergeCell ref="B101:C101"/>
    <mergeCell ref="B91:C91"/>
    <mergeCell ref="B86:C86"/>
    <mergeCell ref="B87:C87"/>
    <mergeCell ref="B88:C88"/>
    <mergeCell ref="B89:C89"/>
    <mergeCell ref="B90:C90"/>
    <mergeCell ref="B92:C92"/>
    <mergeCell ref="B93:C93"/>
    <mergeCell ref="B94:C94"/>
    <mergeCell ref="B95:C95"/>
    <mergeCell ref="B96:C96"/>
    <mergeCell ref="B97:C97"/>
    <mergeCell ref="B98:C98"/>
    <mergeCell ref="B103:C103"/>
    <mergeCell ref="B102:C102"/>
    <mergeCell ref="H17:I17"/>
    <mergeCell ref="H21:I21"/>
    <mergeCell ref="H28:I28"/>
    <mergeCell ref="B68:I68"/>
    <mergeCell ref="B69:I69"/>
    <mergeCell ref="H30:I30"/>
    <mergeCell ref="B38:I38"/>
    <mergeCell ref="D39:F39"/>
    <mergeCell ref="C47:E47"/>
    <mergeCell ref="B51:I51"/>
    <mergeCell ref="B52:I52"/>
    <mergeCell ref="B54:I54"/>
    <mergeCell ref="B77:C77"/>
    <mergeCell ref="B78:C78"/>
    <mergeCell ref="G11:I11"/>
    <mergeCell ref="B1:I1"/>
    <mergeCell ref="B2:I2"/>
    <mergeCell ref="G7:I7"/>
    <mergeCell ref="G8:I9"/>
    <mergeCell ref="G10:I10"/>
    <mergeCell ref="B79:C79"/>
    <mergeCell ref="B80:C80"/>
    <mergeCell ref="B81:C81"/>
    <mergeCell ref="B82:C82"/>
    <mergeCell ref="B83:C83"/>
    <mergeCell ref="C48:E48"/>
    <mergeCell ref="B76:C76"/>
    <mergeCell ref="B71:C71"/>
    <mergeCell ref="B72:C72"/>
    <mergeCell ref="B73:C73"/>
    <mergeCell ref="B75:C75"/>
    <mergeCell ref="B74:C74"/>
  </mergeCells>
  <pageMargins left="0.25" right="0.25"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Statement</vt:lpstr>
      <vt:lpstr>Form 16</vt:lpstr>
      <vt:lpstr>Tax (Old Scheme)</vt:lpstr>
      <vt:lpstr>Tax (New Scheme)</vt:lpstr>
      <vt:lpstr>Form16</vt:lpstr>
      <vt:lpstr>10E Statement</vt:lpstr>
      <vt:lpstr>Form 10E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Windows User</cp:lastModifiedBy>
  <cp:lastPrinted>2024-12-01T06:12:45Z</cp:lastPrinted>
  <dcterms:created xsi:type="dcterms:W3CDTF">2017-12-28T06:25:39Z</dcterms:created>
  <dcterms:modified xsi:type="dcterms:W3CDTF">2024-12-01T07:03:44Z</dcterms:modified>
</cp:coreProperties>
</file>